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（新）关于商品房代理销售市场调研公告2025.9.26\"/>
    </mc:Choice>
  </mc:AlternateContent>
  <bookViews>
    <workbookView xWindow="0" yWindow="0" windowWidth="27948" windowHeight="12372" tabRatio="890" firstSheet="8" activeTab="8"/>
  </bookViews>
  <sheets>
    <sheet name="赠送申请表" sheetId="19" state="hidden" r:id="rId1"/>
    <sheet name="特殊申请表" sheetId="18" state="hidden" r:id="rId2"/>
    <sheet name="首付分期" sheetId="28" state="hidden" r:id="rId3"/>
    <sheet name="全款分期" sheetId="23" state="hidden" r:id="rId4"/>
    <sheet name="风控导入" sheetId="27" state="hidden" r:id="rId5"/>
    <sheet name="换签日期确认表 " sheetId="25" state="hidden" r:id="rId6"/>
    <sheet name="Sheet1" sheetId="30" state="hidden" r:id="rId7"/>
    <sheet name="日数据日报统计" sheetId="26" state="hidden" r:id="rId8"/>
    <sheet name="价格面积表" sheetId="21" r:id="rId9"/>
  </sheets>
  <definedNames>
    <definedName name="_xlnm._FilterDatabase" localSheetId="6" hidden="1">Sheet1!$A$1:$G$31</definedName>
    <definedName name="_xlnm._FilterDatabase" localSheetId="8" hidden="1">价格面积表!$B$3:$C$478</definedName>
    <definedName name="_xlnm.Print_Titles" localSheetId="8">价格面积表!$2:$3</definedName>
    <definedName name="获知途径">#REF!</definedName>
    <definedName name="区域">#REF!</definedName>
    <definedName name="入场次数">#REF!</definedName>
    <definedName name="职业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8" i="21" l="1"/>
  <c r="C18" i="26"/>
  <c r="P17" i="26"/>
  <c r="O17" i="26"/>
  <c r="N17" i="26"/>
  <c r="M17" i="26"/>
  <c r="K17" i="26"/>
  <c r="I17" i="26"/>
  <c r="H17" i="26"/>
  <c r="F17" i="26"/>
  <c r="E17" i="26"/>
  <c r="D17" i="26"/>
  <c r="C17" i="26"/>
  <c r="X16" i="26"/>
  <c r="R16" i="26"/>
  <c r="O16" i="26"/>
  <c r="K16" i="26"/>
  <c r="X15" i="26"/>
  <c r="R15" i="26"/>
  <c r="O15" i="26"/>
  <c r="X14" i="26"/>
  <c r="R14" i="26"/>
  <c r="O14" i="26"/>
  <c r="X13" i="26"/>
  <c r="R13" i="26"/>
  <c r="O13" i="26"/>
  <c r="X12" i="26"/>
  <c r="R12" i="26"/>
  <c r="O12" i="26"/>
  <c r="R11" i="26"/>
  <c r="O11" i="26"/>
  <c r="X10" i="26"/>
  <c r="W10" i="26"/>
  <c r="R10" i="26"/>
  <c r="Q10" i="26"/>
  <c r="O10" i="26"/>
  <c r="X9" i="26"/>
  <c r="W9" i="26"/>
  <c r="R9" i="26"/>
  <c r="H10" i="25"/>
  <c r="G10" i="25"/>
  <c r="F10" i="25"/>
  <c r="E10" i="25"/>
  <c r="B10" i="25"/>
  <c r="B9" i="25"/>
  <c r="B8" i="25"/>
  <c r="B7" i="25"/>
  <c r="B6" i="25"/>
  <c r="B5" i="25"/>
  <c r="B4" i="25"/>
  <c r="B2" i="25"/>
  <c r="A2" i="25"/>
  <c r="E33" i="27"/>
  <c r="E32" i="27"/>
  <c r="E31" i="27"/>
  <c r="C30" i="27"/>
  <c r="E29" i="27"/>
  <c r="E28" i="27"/>
  <c r="E27" i="27"/>
  <c r="E26" i="27"/>
  <c r="E25" i="27"/>
  <c r="E24" i="27"/>
  <c r="E23" i="27"/>
  <c r="E22" i="27"/>
  <c r="E21" i="27"/>
  <c r="E20" i="27"/>
  <c r="T2" i="27"/>
  <c r="Q2" i="27"/>
  <c r="P2" i="27"/>
  <c r="O2" i="27"/>
  <c r="N2" i="27"/>
  <c r="M2" i="27"/>
  <c r="L2" i="27"/>
  <c r="K2" i="27"/>
  <c r="J2" i="27"/>
  <c r="H2" i="27"/>
  <c r="G2" i="27"/>
  <c r="F2" i="27"/>
  <c r="E2" i="27"/>
  <c r="D2" i="27"/>
  <c r="C2" i="27"/>
  <c r="B2" i="27"/>
  <c r="B23" i="23"/>
  <c r="C22" i="23"/>
  <c r="B22" i="23"/>
  <c r="C21" i="23"/>
  <c r="B21" i="23"/>
  <c r="D14" i="23"/>
  <c r="B14" i="23"/>
  <c r="D13" i="23"/>
  <c r="C13" i="23"/>
  <c r="A13" i="23"/>
  <c r="D12" i="23"/>
  <c r="C12" i="23"/>
  <c r="A12" i="23"/>
  <c r="D11" i="23"/>
  <c r="C11" i="23"/>
  <c r="A11" i="23"/>
  <c r="C10" i="23"/>
  <c r="C9" i="23"/>
  <c r="A9" i="23"/>
  <c r="D8" i="23"/>
  <c r="B8" i="23"/>
  <c r="D7" i="23"/>
  <c r="B7" i="23"/>
  <c r="D6" i="23"/>
  <c r="B6" i="23"/>
  <c r="D5" i="23"/>
  <c r="B5" i="23" s="1"/>
  <c r="D4" i="23"/>
  <c r="D3" i="23"/>
  <c r="B3" i="23"/>
  <c r="D2" i="23"/>
  <c r="B2" i="23"/>
  <c r="C23" i="28"/>
  <c r="B23" i="28"/>
  <c r="C22" i="28"/>
  <c r="B22" i="28"/>
  <c r="D21" i="28"/>
  <c r="C21" i="28"/>
  <c r="B21" i="28"/>
  <c r="D14" i="28"/>
  <c r="B14" i="28"/>
  <c r="D13" i="28"/>
  <c r="C13" i="28"/>
  <c r="A13" i="28"/>
  <c r="D12" i="28"/>
  <c r="C12" i="28"/>
  <c r="A12" i="28"/>
  <c r="D11" i="28"/>
  <c r="C11" i="28"/>
  <c r="A11" i="28"/>
  <c r="C10" i="28"/>
  <c r="C9" i="28"/>
  <c r="A9" i="28"/>
  <c r="D8" i="28"/>
  <c r="B8" i="28"/>
  <c r="D7" i="28"/>
  <c r="B7" i="28"/>
  <c r="D6" i="28"/>
  <c r="B6" i="28"/>
  <c r="D5" i="28"/>
  <c r="B5" i="28" s="1"/>
  <c r="D4" i="28"/>
  <c r="D3" i="28"/>
  <c r="B3" i="28"/>
  <c r="D2" i="28"/>
  <c r="B2" i="28"/>
  <c r="F8" i="18"/>
  <c r="B7" i="18"/>
  <c r="D4" i="18"/>
  <c r="B4" i="18"/>
  <c r="D11" i="19"/>
  <c r="F8" i="19"/>
  <c r="B7" i="19"/>
  <c r="D4" i="19"/>
  <c r="B4" i="19"/>
</calcChain>
</file>

<file path=xl/comments1.xml><?xml version="1.0" encoding="utf-8"?>
<comments xmlns="http://schemas.openxmlformats.org/spreadsheetml/2006/main">
  <authors>
    <author>Administrator</author>
  </authors>
  <commentList>
    <comment ref="E26" authorId="0" shapeId="0">
      <text>
        <r>
          <rPr>
            <sz val="9"/>
            <rFont val="宋体"/>
            <family val="3"/>
            <charset val="134"/>
          </rPr>
          <t>吴培昇主攻</t>
        </r>
      </text>
    </comment>
  </commentList>
</comments>
</file>

<file path=xl/sharedStrings.xml><?xml version="1.0" encoding="utf-8"?>
<sst xmlns="http://schemas.openxmlformats.org/spreadsheetml/2006/main" count="720" uniqueCount="632">
  <si>
    <t>项目名称：威宁青运村</t>
  </si>
  <si>
    <t>客户特殊要求审批表</t>
  </si>
  <si>
    <t>填写日期：</t>
  </si>
  <si>
    <t>编号：</t>
  </si>
  <si>
    <t>客户姓名</t>
  </si>
  <si>
    <t>联系电话</t>
  </si>
  <si>
    <t>拟/所购
房号</t>
  </si>
  <si>
    <t>22-1-1902</t>
  </si>
  <si>
    <t>签约情况</t>
  </si>
  <si>
    <t>□认购书     □销售合同     □合同已备案     □合同未备案</t>
  </si>
  <si>
    <t>已交款情况</t>
  </si>
  <si>
    <t>□诚意金   □定金   □房款     已交款金额 ￥：</t>
  </si>
  <si>
    <t>建筑面积</t>
  </si>
  <si>
    <t>标准单价（建筑）</t>
  </si>
  <si>
    <t xml:space="preserve">  /</t>
  </si>
  <si>
    <t>标准总价</t>
  </si>
  <si>
    <t>套内面积</t>
  </si>
  <si>
    <t xml:space="preserve"> /</t>
  </si>
  <si>
    <t>合同单价（套内）</t>
  </si>
  <si>
    <r>
      <rPr>
        <sz val="11"/>
        <color rgb="FF000000"/>
        <rFont val="宋体"/>
        <family val="3"/>
        <charset val="134"/>
      </rPr>
      <t xml:space="preserve"> </t>
    </r>
    <r>
      <rPr>
        <sz val="10.5"/>
        <color theme="1"/>
        <rFont val="宋体"/>
        <family val="3"/>
        <charset val="134"/>
      </rPr>
      <t xml:space="preserve"> /</t>
    </r>
  </si>
  <si>
    <t>合同总价</t>
  </si>
  <si>
    <t xml:space="preserve">  本人为学青会参赛运动员及服务机构人员（参赛运动员教练□、 活动志愿者□、体育局□、公安消防□ </t>
  </si>
  <si>
    <t>、教育局 □、新闻媒体 □、卫生检疫 □、医疗护理 □、其他学青会相关服务人员□）</t>
  </si>
  <si>
    <t xml:space="preserve">  本人于</t>
  </si>
  <si>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</si>
  <si>
    <t>认购XXX项目</t>
  </si>
  <si>
    <r>
      <rPr>
        <sz val="11"/>
        <color theme="1"/>
        <rFont val="宋体"/>
        <family val="3"/>
        <charset val="134"/>
        <scheme val="minor"/>
      </rPr>
      <t>号房，已交定金</t>
    </r>
    <r>
      <rPr>
        <u/>
        <sz val="11"/>
        <color theme="1"/>
        <rFont val="宋体"/>
        <family val="3"/>
        <charset val="134"/>
        <scheme val="minor"/>
      </rPr>
      <t>20000</t>
    </r>
    <r>
      <rPr>
        <sz val="11"/>
        <color theme="1"/>
        <rFont val="宋体"/>
        <family val="3"/>
        <charset val="134"/>
        <scheme val="minor"/>
      </rPr>
      <t>，现申请</t>
    </r>
  </si>
  <si>
    <t>专属优惠政策：</t>
  </si>
  <si>
    <t>1、申请赠送2年物业费</t>
  </si>
  <si>
    <t>本人自愿按认购协议书规定执行，请贵司予以批准，谢谢！</t>
  </si>
  <si>
    <t xml:space="preserve">      客户签字（手印）：</t>
  </si>
  <si>
    <t>置业顾问意见：</t>
  </si>
  <si>
    <t>销售主管意见：</t>
  </si>
  <si>
    <t>客服主管意见：</t>
  </si>
  <si>
    <t>销售经理意见：</t>
  </si>
  <si>
    <t>营销经理意见：</t>
  </si>
  <si>
    <t>营销总经理意见：</t>
  </si>
  <si>
    <t>项目名称：</t>
  </si>
  <si>
    <t xml:space="preserve">填写日期： </t>
  </si>
  <si>
    <t>年   月   日</t>
  </si>
  <si>
    <t>10-2-1102</t>
  </si>
  <si>
    <r>
      <rPr>
        <sz val="12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本人于2024年2月27日认购XXX项目10-2-1102号房，已交定金20000元，由于本人资金周转困难，特申请首付款347540元延期至2024年3月20日前付清并且签署购房合同，如不按期支付房款，每逾期一天按该房总价款的万分之五（0.5‰/天）向甲方支付违约金，逾期超过15天的，视为本人自动放弃对该房源的认购权，甲方有权解除本协议及没收本人所交房款，按该购买房款总额的10%向甲方支付违约金，本人愿意承担所产生一切法律责任，望批准。</t>
    </r>
  </si>
  <si>
    <t>客户签字（手印）：</t>
  </si>
  <si>
    <t>总经理意见：</t>
  </si>
  <si>
    <r>
      <rPr>
        <b/>
        <sz val="16"/>
        <color theme="1"/>
        <rFont val="宋体"/>
        <family val="3"/>
        <charset val="134"/>
        <scheme val="minor"/>
      </rPr>
      <t xml:space="preserve"> 首付</t>
    </r>
    <r>
      <rPr>
        <b/>
        <u/>
        <sz val="16"/>
        <color theme="1"/>
        <rFont val="宋体"/>
        <family val="3"/>
        <charset val="134"/>
        <scheme val="minor"/>
      </rPr>
      <t xml:space="preserve">分期 </t>
    </r>
    <r>
      <rPr>
        <b/>
        <sz val="16"/>
        <color theme="1"/>
        <rFont val="宋体"/>
        <family val="3"/>
        <charset val="134"/>
        <scheme val="minor"/>
      </rPr>
      <t>申请表</t>
    </r>
  </si>
  <si>
    <t>身份证号码</t>
  </si>
  <si>
    <t>联系地址</t>
  </si>
  <si>
    <t>认购房号</t>
  </si>
  <si>
    <t>33-2-1701</t>
  </si>
  <si>
    <t>认购面积㎡</t>
  </si>
  <si>
    <t>原单价</t>
  </si>
  <si>
    <t>原总价</t>
  </si>
  <si>
    <t>折 扣</t>
  </si>
  <si>
    <t>置业顾问</t>
  </si>
  <si>
    <t>折后单价</t>
  </si>
  <si>
    <t>折后总价</t>
  </si>
  <si>
    <t>认购日期</t>
  </si>
  <si>
    <t>换签日期</t>
  </si>
  <si>
    <r>
      <rPr>
        <sz val="12"/>
        <color theme="1"/>
        <rFont val="宋体"/>
        <family val="3"/>
        <charset val="134"/>
        <scheme val="minor"/>
      </rPr>
      <t>号房，并交纳定金</t>
    </r>
    <r>
      <rPr>
        <u/>
        <sz val="12"/>
        <color theme="1"/>
        <rFont val="宋体"/>
        <family val="3"/>
        <charset val="134"/>
        <scheme val="minor"/>
      </rPr>
      <t>20000</t>
    </r>
    <r>
      <rPr>
        <sz val="12"/>
        <color theme="1"/>
        <rFont val="宋体"/>
        <family val="3"/>
        <charset val="134"/>
        <scheme val="minor"/>
      </rPr>
      <t>元整。</t>
    </r>
  </si>
  <si>
    <t>现由于本人财务状况原因，剩余总首付</t>
  </si>
  <si>
    <t>元整申请进行分期支付如下：</t>
  </si>
  <si>
    <t>前付齐总首付款的</t>
  </si>
  <si>
    <t>元；</t>
  </si>
  <si>
    <t>本人承诺于</t>
  </si>
  <si>
    <t>前付清总首付</t>
  </si>
  <si>
    <t>元整，</t>
  </si>
  <si>
    <t>并配合办理相关签约手续，如不按期支付房款，每逾期一天按该房总价款的万分之五（0.5‰/天）</t>
  </si>
  <si>
    <t>向甲方支付违约金，逾期超过15天的，视为本人自动放弃对该房源的认购权，甲方有权解除本协议</t>
  </si>
  <si>
    <t>及没收本人所交房款，按该购买房款总额的10%向甲方支付违约金，本人愿意承担所产生一切法律</t>
  </si>
  <si>
    <t xml:space="preserve">    责任。</t>
  </si>
  <si>
    <t xml:space="preserve"> 签名【手印】：</t>
  </si>
  <si>
    <t xml:space="preserve"> 年        月       日</t>
  </si>
  <si>
    <t>现场销售经理意见</t>
  </si>
  <si>
    <t>营销经理意见</t>
  </si>
  <si>
    <t>营销总意见</t>
  </si>
  <si>
    <t>总经理意见</t>
  </si>
  <si>
    <r>
      <rPr>
        <b/>
        <sz val="16"/>
        <color theme="1"/>
        <rFont val="宋体"/>
        <family val="3"/>
        <charset val="134"/>
        <scheme val="minor"/>
      </rPr>
      <t xml:space="preserve"> 全款</t>
    </r>
    <r>
      <rPr>
        <b/>
        <u/>
        <sz val="16"/>
        <color theme="1"/>
        <rFont val="宋体"/>
        <family val="3"/>
        <charset val="134"/>
        <scheme val="minor"/>
      </rPr>
      <t xml:space="preserve">分期 </t>
    </r>
    <r>
      <rPr>
        <b/>
        <sz val="16"/>
        <color theme="1"/>
        <rFont val="宋体"/>
        <family val="3"/>
        <charset val="134"/>
        <scheme val="minor"/>
      </rPr>
      <t>申请表</t>
    </r>
  </si>
  <si>
    <t>33-2-903</t>
  </si>
  <si>
    <t>认购</t>
  </si>
  <si>
    <t>现由于本人财务状况原因，剩余总房款</t>
  </si>
  <si>
    <t>前付齐总房款的</t>
  </si>
  <si>
    <t>序号</t>
  </si>
  <si>
    <t>客户电话</t>
  </si>
  <si>
    <t>客户性别</t>
  </si>
  <si>
    <t>客户身份证号码</t>
  </si>
  <si>
    <t>来源类型</t>
  </si>
  <si>
    <t>认知途径</t>
  </si>
  <si>
    <t>成交面积</t>
  </si>
  <si>
    <t>物业类型</t>
  </si>
  <si>
    <t>签约日期</t>
  </si>
  <si>
    <t>合同编号</t>
  </si>
  <si>
    <t>付款方式</t>
  </si>
  <si>
    <t>楼栋</t>
  </si>
  <si>
    <t>单元</t>
  </si>
  <si>
    <t>房号</t>
  </si>
  <si>
    <t>已付金额</t>
  </si>
  <si>
    <t>欠付金额</t>
  </si>
  <si>
    <t>归属人</t>
  </si>
  <si>
    <t>住宅</t>
  </si>
  <si>
    <t>33-2-1505</t>
  </si>
  <si>
    <t xml:space="preserve">1.在上面输入房号
2.点击对应--性别
</t>
  </si>
  <si>
    <t>身份证1</t>
  </si>
  <si>
    <t>身份证2</t>
  </si>
  <si>
    <t>F26</t>
  </si>
  <si>
    <t>F28</t>
  </si>
  <si>
    <t>换签信息确认书</t>
  </si>
  <si>
    <t>房号：</t>
  </si>
  <si>
    <t>30-903</t>
  </si>
  <si>
    <t>姓名：</t>
  </si>
  <si>
    <t>身份证：</t>
  </si>
  <si>
    <t>认购日期：</t>
  </si>
  <si>
    <t>协议换签日期：</t>
  </si>
  <si>
    <t>预计贷款方式：</t>
  </si>
  <si>
    <t>准时签约总价：</t>
  </si>
  <si>
    <r>
      <rPr>
        <b/>
        <sz val="16"/>
        <color theme="1"/>
        <rFont val="宋体"/>
        <family val="3"/>
        <charset val="134"/>
        <scheme val="minor"/>
      </rPr>
      <t xml:space="preserve">未准时签约总价：
</t>
    </r>
    <r>
      <rPr>
        <b/>
        <sz val="11"/>
        <color theme="1"/>
        <rFont val="宋体"/>
        <family val="3"/>
        <charset val="134"/>
        <scheme val="minor"/>
      </rPr>
      <t>回收1个99折</t>
    </r>
  </si>
  <si>
    <r>
      <rPr>
        <b/>
        <sz val="16"/>
        <color theme="1"/>
        <rFont val="宋体"/>
        <family val="3"/>
        <charset val="134"/>
        <scheme val="minor"/>
      </rPr>
      <t xml:space="preserve">约定银行面签日期：
</t>
    </r>
    <r>
      <rPr>
        <b/>
        <sz val="9"/>
        <color theme="1"/>
        <rFont val="宋体"/>
        <family val="3"/>
        <charset val="134"/>
        <scheme val="minor"/>
      </rPr>
      <t>含当天</t>
    </r>
  </si>
  <si>
    <r>
      <rPr>
        <b/>
        <sz val="16"/>
        <color theme="1"/>
        <rFont val="宋体"/>
        <family val="3"/>
        <charset val="134"/>
        <scheme val="minor"/>
      </rPr>
      <t xml:space="preserve">约定房屋首付日期：
</t>
    </r>
    <r>
      <rPr>
        <b/>
        <sz val="9"/>
        <color theme="1"/>
        <rFont val="宋体"/>
        <family val="3"/>
        <charset val="134"/>
        <scheme val="minor"/>
      </rPr>
      <t>含当天</t>
    </r>
  </si>
  <si>
    <r>
      <rPr>
        <b/>
        <sz val="16"/>
        <color theme="1"/>
        <rFont val="宋体"/>
        <family val="3"/>
        <charset val="134"/>
        <scheme val="minor"/>
      </rPr>
      <t xml:space="preserve">约定合同签订日期：
</t>
    </r>
    <r>
      <rPr>
        <b/>
        <sz val="9"/>
        <color theme="1"/>
        <rFont val="宋体"/>
        <family val="3"/>
        <charset val="134"/>
        <scheme val="minor"/>
      </rPr>
      <t>含当天</t>
    </r>
  </si>
  <si>
    <r>
      <rPr>
        <sz val="16"/>
        <color theme="1"/>
        <rFont val="宋体"/>
        <family val="3"/>
        <charset val="134"/>
        <scheme val="minor"/>
      </rPr>
      <t>备注:如非特殊情况下，因个人原因</t>
    </r>
    <r>
      <rPr>
        <b/>
        <sz val="18"/>
        <color theme="1"/>
        <rFont val="宋体"/>
        <family val="3"/>
        <charset val="134"/>
        <scheme val="minor"/>
      </rPr>
      <t>未按约定日期办理相关手续</t>
    </r>
    <r>
      <rPr>
        <sz val="16"/>
        <color theme="1"/>
        <rFont val="宋体"/>
        <family val="3"/>
        <charset val="134"/>
        <scheme val="minor"/>
      </rPr>
      <t>，开发商有权保持相关权益
一.首付及合同（</t>
    </r>
    <r>
      <rPr>
        <b/>
        <u/>
        <sz val="18"/>
        <color theme="1"/>
        <rFont val="宋体"/>
        <family val="3"/>
        <charset val="134"/>
        <scheme val="minor"/>
      </rPr>
      <t>自动默认减少1个99折优惠</t>
    </r>
    <r>
      <rPr>
        <sz val="16"/>
        <color theme="1"/>
        <rFont val="宋体"/>
        <family val="3"/>
        <charset val="134"/>
        <scheme val="minor"/>
      </rPr>
      <t>）
二.贷款办理（</t>
    </r>
    <r>
      <rPr>
        <b/>
        <sz val="18"/>
        <color theme="1"/>
        <rFont val="宋体"/>
        <family val="3"/>
        <charset val="134"/>
        <scheme val="minor"/>
      </rPr>
      <t>逾期一日按</t>
    </r>
    <r>
      <rPr>
        <b/>
        <u/>
        <sz val="18"/>
        <color theme="1"/>
        <rFont val="宋体"/>
        <family val="3"/>
        <charset val="134"/>
        <scheme val="minor"/>
      </rPr>
      <t>房价总额的万分之三</t>
    </r>
    <r>
      <rPr>
        <b/>
        <sz val="18"/>
        <color theme="1"/>
        <rFont val="宋体"/>
        <family val="3"/>
        <charset val="134"/>
        <scheme val="minor"/>
      </rPr>
      <t>向出卖人支付</t>
    </r>
    <r>
      <rPr>
        <b/>
        <u/>
        <sz val="18"/>
        <color theme="1"/>
        <rFont val="宋体"/>
        <family val="3"/>
        <charset val="134"/>
        <scheme val="minor"/>
      </rPr>
      <t>违约金</t>
    </r>
    <r>
      <rPr>
        <sz val="16"/>
        <color theme="1"/>
        <rFont val="宋体"/>
        <family val="3"/>
        <charset val="134"/>
        <scheme val="minor"/>
      </rPr>
      <t>）</t>
    </r>
  </si>
  <si>
    <t>客户签字：</t>
  </si>
  <si>
    <t xml:space="preserve">                                          日期：</t>
  </si>
  <si>
    <t>置业顾问签字：</t>
  </si>
  <si>
    <t>销售主管签字：</t>
  </si>
  <si>
    <t>客服主管签字：</t>
  </si>
  <si>
    <t>销售经理签字：</t>
  </si>
  <si>
    <t>销售总经理签字：</t>
  </si>
  <si>
    <t>成交日期</t>
  </si>
  <si>
    <t>业主</t>
  </si>
  <si>
    <t>物业</t>
  </si>
  <si>
    <t>数量</t>
  </si>
  <si>
    <t>67张</t>
  </si>
  <si>
    <t>新客来访</t>
  </si>
  <si>
    <t>老客</t>
  </si>
  <si>
    <t>成交</t>
  </si>
  <si>
    <t>换签</t>
  </si>
  <si>
    <t>回款</t>
  </si>
  <si>
    <t>自然</t>
  </si>
  <si>
    <t>优居</t>
  </si>
  <si>
    <t>全民</t>
  </si>
  <si>
    <t>面积</t>
  </si>
  <si>
    <t>总价</t>
  </si>
  <si>
    <t>途径</t>
  </si>
  <si>
    <t>黄燕玲</t>
  </si>
  <si>
    <t>33-1-802</t>
  </si>
  <si>
    <t>吴培昇</t>
  </si>
  <si>
    <t>33-1-1503</t>
  </si>
  <si>
    <t>覃莉</t>
  </si>
  <si>
    <t>吴培珍</t>
  </si>
  <si>
    <t>潘美婷</t>
  </si>
  <si>
    <t>冯琼慧</t>
  </si>
  <si>
    <t>罗万龙</t>
  </si>
  <si>
    <t>总计</t>
  </si>
  <si>
    <t>来访新客总计</t>
  </si>
  <si>
    <t>附件2</t>
  </si>
  <si>
    <t>建筑面积（㎡）</t>
  </si>
  <si>
    <t>1-401</t>
  </si>
  <si>
    <t>1-402</t>
  </si>
  <si>
    <t>1-403</t>
  </si>
  <si>
    <t>1-405</t>
  </si>
  <si>
    <t>1-501</t>
  </si>
  <si>
    <t>1-502</t>
  </si>
  <si>
    <t>1-503</t>
  </si>
  <si>
    <t>1-505</t>
  </si>
  <si>
    <t>1-601</t>
  </si>
  <si>
    <t>1-602</t>
  </si>
  <si>
    <t>1-603</t>
  </si>
  <si>
    <t>1-605</t>
  </si>
  <si>
    <t>1-701</t>
  </si>
  <si>
    <t>1-702</t>
  </si>
  <si>
    <t>1-703</t>
  </si>
  <si>
    <t>1-705</t>
  </si>
  <si>
    <t>1-801</t>
  </si>
  <si>
    <t>1-802</t>
  </si>
  <si>
    <t>1-803</t>
  </si>
  <si>
    <t>1-805</t>
  </si>
  <si>
    <t>1-901</t>
  </si>
  <si>
    <t>1-902</t>
  </si>
  <si>
    <t>1-903</t>
  </si>
  <si>
    <t>1-905</t>
  </si>
  <si>
    <t>1-1001</t>
  </si>
  <si>
    <t>1-1002</t>
  </si>
  <si>
    <t>1-1003</t>
  </si>
  <si>
    <t>1-1005</t>
  </si>
  <si>
    <t>1-1101</t>
  </si>
  <si>
    <t>1-1102</t>
  </si>
  <si>
    <t>1-1103</t>
  </si>
  <si>
    <t>1-1105</t>
  </si>
  <si>
    <t>1-1201</t>
  </si>
  <si>
    <t>1-1202</t>
  </si>
  <si>
    <t>1-1205</t>
  </si>
  <si>
    <t>1-1301</t>
  </si>
  <si>
    <t>1-1302</t>
  </si>
  <si>
    <t>1-1303</t>
  </si>
  <si>
    <t>1-1305</t>
  </si>
  <si>
    <t>1-1501</t>
  </si>
  <si>
    <t>1-1502</t>
  </si>
  <si>
    <t>1-1503</t>
  </si>
  <si>
    <t>1-1505</t>
  </si>
  <si>
    <t>1-1601</t>
  </si>
  <si>
    <t>1-1602</t>
  </si>
  <si>
    <t>1-1603</t>
  </si>
  <si>
    <t>1-1605</t>
  </si>
  <si>
    <t>1-1701</t>
  </si>
  <si>
    <t>1-1703</t>
  </si>
  <si>
    <t>1-1705</t>
  </si>
  <si>
    <t>1-1802</t>
  </si>
  <si>
    <t>1-1803</t>
  </si>
  <si>
    <t>1-1805</t>
  </si>
  <si>
    <t>1-1901</t>
  </si>
  <si>
    <t>1-1902</t>
  </si>
  <si>
    <t>1-1903</t>
  </si>
  <si>
    <t>1-2001</t>
  </si>
  <si>
    <t>1-2002</t>
  </si>
  <si>
    <t>1-2003</t>
  </si>
  <si>
    <t>1-2005</t>
  </si>
  <si>
    <t>1-2101</t>
  </si>
  <si>
    <t>1-2102</t>
  </si>
  <si>
    <t>1-2103</t>
  </si>
  <si>
    <t>1-2105</t>
  </si>
  <si>
    <t>1-2201</t>
  </si>
  <si>
    <t>1-2203</t>
  </si>
  <si>
    <t>1-2205</t>
  </si>
  <si>
    <t>1-2303</t>
  </si>
  <si>
    <t>1-2305</t>
  </si>
  <si>
    <t>1-2401</t>
  </si>
  <si>
    <t>1-2402</t>
  </si>
  <si>
    <t>1-2403</t>
  </si>
  <si>
    <t>1-2405</t>
  </si>
  <si>
    <t>1-2501</t>
  </si>
  <si>
    <t>1-2502</t>
  </si>
  <si>
    <t>1-2503</t>
  </si>
  <si>
    <t>1-2505</t>
  </si>
  <si>
    <t>1-2601</t>
  </si>
  <si>
    <t>1-2602</t>
  </si>
  <si>
    <t>1-2603</t>
  </si>
  <si>
    <t>1-2605</t>
  </si>
  <si>
    <t>1-2702</t>
  </si>
  <si>
    <t>1-2703</t>
  </si>
  <si>
    <t>1-2705</t>
  </si>
  <si>
    <t>1-2801</t>
  </si>
  <si>
    <t>1-2802</t>
  </si>
  <si>
    <t>1-2803</t>
  </si>
  <si>
    <t>1-2805</t>
  </si>
  <si>
    <t>1-2901</t>
  </si>
  <si>
    <t>1-2902</t>
  </si>
  <si>
    <t>1-2903</t>
  </si>
  <si>
    <t>1-2905</t>
  </si>
  <si>
    <t>1-3001</t>
  </si>
  <si>
    <t>1-3002</t>
  </si>
  <si>
    <t>1-3003</t>
  </si>
  <si>
    <t>1-3005</t>
  </si>
  <si>
    <t>1-3101</t>
  </si>
  <si>
    <t>1-3102</t>
  </si>
  <si>
    <t>1-3103</t>
  </si>
  <si>
    <t>1-3105</t>
  </si>
  <si>
    <t>1-3201</t>
  </si>
  <si>
    <t>1-3202</t>
  </si>
  <si>
    <t>1-3203</t>
  </si>
  <si>
    <t>1-3205</t>
  </si>
  <si>
    <t>2-201</t>
  </si>
  <si>
    <t>2-205</t>
  </si>
  <si>
    <t>2-301</t>
  </si>
  <si>
    <t>2-302</t>
  </si>
  <si>
    <t>2-303</t>
  </si>
  <si>
    <t>2-305</t>
  </si>
  <si>
    <t>2-401</t>
  </si>
  <si>
    <t>2-402</t>
  </si>
  <si>
    <t>2-403</t>
  </si>
  <si>
    <t>2-405</t>
  </si>
  <si>
    <t>2-501</t>
  </si>
  <si>
    <t>2-502</t>
  </si>
  <si>
    <t>2-503</t>
  </si>
  <si>
    <t>2-505</t>
  </si>
  <si>
    <t>2-601</t>
  </si>
  <si>
    <t>2-602</t>
  </si>
  <si>
    <t>2-603</t>
  </si>
  <si>
    <t>2-605</t>
  </si>
  <si>
    <t>2-701</t>
  </si>
  <si>
    <t>2-702</t>
  </si>
  <si>
    <t>2-703</t>
  </si>
  <si>
    <t>2-705</t>
  </si>
  <si>
    <t>2-801</t>
  </si>
  <si>
    <t>2-802</t>
  </si>
  <si>
    <t>2-803</t>
  </si>
  <si>
    <t>2-805</t>
  </si>
  <si>
    <t>2-901</t>
  </si>
  <si>
    <t>2-902</t>
  </si>
  <si>
    <t>2-903</t>
  </si>
  <si>
    <t>2-905</t>
  </si>
  <si>
    <t>2-1001</t>
  </si>
  <si>
    <t>2-1002</t>
  </si>
  <si>
    <t>2-1005</t>
  </si>
  <si>
    <t>2-1101</t>
  </si>
  <si>
    <t>2-1102</t>
  </si>
  <si>
    <t>2-1103</t>
  </si>
  <si>
    <t>2-1202</t>
  </si>
  <si>
    <t>2-1203</t>
  </si>
  <si>
    <t>2-1205</t>
  </si>
  <si>
    <t>2-1301</t>
  </si>
  <si>
    <t>2-1302</t>
  </si>
  <si>
    <t>2-1303</t>
  </si>
  <si>
    <t>2-1305</t>
  </si>
  <si>
    <t>2-1401</t>
  </si>
  <si>
    <t>2-1402</t>
  </si>
  <si>
    <t>2-1403</t>
  </si>
  <si>
    <t>2-1405</t>
  </si>
  <si>
    <t>2-1501</t>
  </si>
  <si>
    <t>2-1502</t>
  </si>
  <si>
    <t>2-1503</t>
  </si>
  <si>
    <t>2-1505</t>
  </si>
  <si>
    <t>2-1601</t>
  </si>
  <si>
    <t>2-1602</t>
  </si>
  <si>
    <t>2-1603</t>
  </si>
  <si>
    <t>2-1605</t>
  </si>
  <si>
    <t>2-1702</t>
  </si>
  <si>
    <t>2-1703</t>
  </si>
  <si>
    <t>2-1705</t>
  </si>
  <si>
    <t>2-1801</t>
  </si>
  <si>
    <t>2-1803</t>
  </si>
  <si>
    <t>2-1805</t>
  </si>
  <si>
    <t>2-1901</t>
  </si>
  <si>
    <t>2-1902</t>
  </si>
  <si>
    <t>2-1903</t>
  </si>
  <si>
    <t>2-1905</t>
  </si>
  <si>
    <t>3-1-201</t>
  </si>
  <si>
    <t>3-1-202</t>
  </si>
  <si>
    <t>3-1-203</t>
  </si>
  <si>
    <t>3-1-205</t>
  </si>
  <si>
    <t>3-2-201</t>
  </si>
  <si>
    <t>3-2-202</t>
  </si>
  <si>
    <t>3-2-203</t>
  </si>
  <si>
    <t>3-2-205</t>
  </si>
  <si>
    <t>3-1-301</t>
  </si>
  <si>
    <t>3-1-302</t>
  </si>
  <si>
    <t>3-1-303</t>
  </si>
  <si>
    <t>3-1-305</t>
  </si>
  <si>
    <t>3-2-301</t>
  </si>
  <si>
    <t>3-2-302</t>
  </si>
  <si>
    <t>3-2-303</t>
  </si>
  <si>
    <t>3-2-305</t>
  </si>
  <si>
    <t>3-1-401</t>
  </si>
  <si>
    <t>3-1-402</t>
  </si>
  <si>
    <t>3-1-403</t>
  </si>
  <si>
    <t>3-1-405</t>
  </si>
  <si>
    <t>3-2-401</t>
  </si>
  <si>
    <t>3-2-402</t>
  </si>
  <si>
    <t>3-2-405</t>
  </si>
  <si>
    <t>3-1-501</t>
  </si>
  <si>
    <t>3-1-502</t>
  </si>
  <si>
    <t>3-1-503</t>
  </si>
  <si>
    <t>3-1-505</t>
  </si>
  <si>
    <t>3-2-501</t>
  </si>
  <si>
    <t>3-2-502</t>
  </si>
  <si>
    <t>3-2-503</t>
  </si>
  <si>
    <t>3-2-505</t>
  </si>
  <si>
    <t>3-1-601</t>
  </si>
  <si>
    <t>3-1-602</t>
  </si>
  <si>
    <t>3-1-603</t>
  </si>
  <si>
    <t>3-1-605</t>
  </si>
  <si>
    <t>3-2-601</t>
  </si>
  <si>
    <t>3-2-602</t>
  </si>
  <si>
    <t>3-2-603</t>
  </si>
  <si>
    <t>3-2-605</t>
  </si>
  <si>
    <t>3-1-701</t>
  </si>
  <si>
    <t>3-1-702</t>
  </si>
  <si>
    <t>3-1-705</t>
  </si>
  <si>
    <t>3-2-701</t>
  </si>
  <si>
    <t>3-2-702</t>
  </si>
  <si>
    <t>3-2-703</t>
  </si>
  <si>
    <t>3-2-705</t>
  </si>
  <si>
    <t>3-1-801</t>
  </si>
  <si>
    <t>3-1-803</t>
  </si>
  <si>
    <t>3-1-805</t>
  </si>
  <si>
    <t>3-2-801</t>
  </si>
  <si>
    <t>3-2-803</t>
  </si>
  <si>
    <t>3-2-805</t>
  </si>
  <si>
    <t>3-1-901</t>
  </si>
  <si>
    <t>3-1-902</t>
  </si>
  <si>
    <t>3-1-903</t>
  </si>
  <si>
    <t>3-1-905</t>
  </si>
  <si>
    <t>3-2-901</t>
  </si>
  <si>
    <t>3-2-902</t>
  </si>
  <si>
    <t>3-2-903</t>
  </si>
  <si>
    <t>3-2-905</t>
  </si>
  <si>
    <t>3-1-1001</t>
  </si>
  <si>
    <t>3-1-1002</t>
  </si>
  <si>
    <t>3-1-1003</t>
  </si>
  <si>
    <t>3-1-1005</t>
  </si>
  <si>
    <t>3-2-1001</t>
  </si>
  <si>
    <t>3-2-1002</t>
  </si>
  <si>
    <t>3-2-1003</t>
  </si>
  <si>
    <t>3-2-1005</t>
  </si>
  <si>
    <t>3-1-1101</t>
  </si>
  <si>
    <t>3-1-1102</t>
  </si>
  <si>
    <t>3-1-1103</t>
  </si>
  <si>
    <t>3-1-1105</t>
  </si>
  <si>
    <t>3-2-1101</t>
  </si>
  <si>
    <t>3-2-1102</t>
  </si>
  <si>
    <t>3-2-1103</t>
  </si>
  <si>
    <t>3-2-1105</t>
  </si>
  <si>
    <t>3-1-1201</t>
  </si>
  <si>
    <t>3-1-1202</t>
  </si>
  <si>
    <t>3-1-1205</t>
  </si>
  <si>
    <t>3-2-1201</t>
  </si>
  <si>
    <t>3-2-1202</t>
  </si>
  <si>
    <t>3-2-1203</t>
  </si>
  <si>
    <t>3-2-1205</t>
  </si>
  <si>
    <t>3-1-1301</t>
  </si>
  <si>
    <t>3-1-1302</t>
  </si>
  <si>
    <t>3-1-1303</t>
  </si>
  <si>
    <t>3-1-1305</t>
  </si>
  <si>
    <t>3-2-1301</t>
  </si>
  <si>
    <t>3-2-1302</t>
  </si>
  <si>
    <t>3-2-1305</t>
  </si>
  <si>
    <t>3-1-1401</t>
  </si>
  <si>
    <t>3-1-1402</t>
  </si>
  <si>
    <t>3-1-1405</t>
  </si>
  <si>
    <t>3-2-1401</t>
  </si>
  <si>
    <t>3-2-1402</t>
  </si>
  <si>
    <t>3-2-1403</t>
  </si>
  <si>
    <t>3-2-1405</t>
  </si>
  <si>
    <t>3-1-1501</t>
  </si>
  <si>
    <t>3-1-1502</t>
  </si>
  <si>
    <t>3-1-1503</t>
  </si>
  <si>
    <t>3-1-1505</t>
  </si>
  <si>
    <t>3-1-1601</t>
  </si>
  <si>
    <t>3-1-1602</t>
  </si>
  <si>
    <t>3-1-1603</t>
  </si>
  <si>
    <t>3-1-1605</t>
  </si>
  <si>
    <t>3-1-1702</t>
  </si>
  <si>
    <t>3-1-1703</t>
  </si>
  <si>
    <t>3-1-1705</t>
  </si>
  <si>
    <t>3-1-1801</t>
  </si>
  <si>
    <t>3-1-1802</t>
  </si>
  <si>
    <t>3-1-1803</t>
  </si>
  <si>
    <t>3-1-1805</t>
  </si>
  <si>
    <t>4-1-201</t>
  </si>
  <si>
    <t>4-1-202</t>
  </si>
  <si>
    <t>4-1-203</t>
  </si>
  <si>
    <t>4-1-205</t>
  </si>
  <si>
    <t>4-2-201</t>
  </si>
  <si>
    <t>4-2-202</t>
  </si>
  <si>
    <t>4-2-203</t>
  </si>
  <si>
    <t>4-2-205</t>
  </si>
  <si>
    <t>4-1-301</t>
  </si>
  <si>
    <t>4-1-302</t>
  </si>
  <si>
    <t>4-1-303</t>
  </si>
  <si>
    <t>4-1-305</t>
  </si>
  <si>
    <t>4-2-301</t>
  </si>
  <si>
    <t>4-2-302</t>
  </si>
  <si>
    <t>4-2-303</t>
  </si>
  <si>
    <t>4-2-305</t>
  </si>
  <si>
    <t>4-1-401</t>
  </si>
  <si>
    <t>4-1-402</t>
  </si>
  <si>
    <t>4-1-403</t>
  </si>
  <si>
    <t>4-1-405</t>
  </si>
  <si>
    <t>4-2-401</t>
  </si>
  <si>
    <t>4-2-402</t>
  </si>
  <si>
    <t>4-2-403</t>
  </si>
  <si>
    <t>4-2-405</t>
  </si>
  <si>
    <t>4-1-501</t>
  </si>
  <si>
    <t>4-1-502</t>
  </si>
  <si>
    <t>4-1-503</t>
  </si>
  <si>
    <t>4-1-505</t>
  </si>
  <si>
    <t>4-2-501</t>
  </si>
  <si>
    <t>4-2-502</t>
  </si>
  <si>
    <t>4-2-503</t>
  </si>
  <si>
    <t>4-2-505</t>
  </si>
  <si>
    <t>4-1-601</t>
  </si>
  <si>
    <t>4-1-602</t>
  </si>
  <si>
    <t>4-1-603</t>
  </si>
  <si>
    <t>4-1-605</t>
  </si>
  <si>
    <t>4-2-601</t>
  </si>
  <si>
    <t>4-2-602</t>
  </si>
  <si>
    <t>4-2-603</t>
  </si>
  <si>
    <t>4-2-605</t>
  </si>
  <si>
    <t>4-1-701</t>
  </si>
  <si>
    <t>4-1-702</t>
  </si>
  <si>
    <t>4-1-703</t>
  </si>
  <si>
    <t>4-1-705</t>
  </si>
  <si>
    <t>4-2-701</t>
  </si>
  <si>
    <t>4-2-702</t>
  </si>
  <si>
    <t>4-2-703</t>
  </si>
  <si>
    <t>4-2-705</t>
  </si>
  <si>
    <t>4-1-801</t>
  </si>
  <si>
    <t>4-1-802</t>
  </si>
  <si>
    <t>4-1-803</t>
  </si>
  <si>
    <t>4-1-805</t>
  </si>
  <si>
    <t>4-2-801</t>
  </si>
  <si>
    <t>4-2-802</t>
  </si>
  <si>
    <t>4-2-803</t>
  </si>
  <si>
    <t>4-2-805</t>
  </si>
  <si>
    <t>4-1-901</t>
  </si>
  <si>
    <t>4-1-902</t>
  </si>
  <si>
    <t>4-1-905</t>
  </si>
  <si>
    <t>4-2-901</t>
  </si>
  <si>
    <t>4-2-902</t>
  </si>
  <si>
    <t>4-2-903</t>
  </si>
  <si>
    <t>4-2-905</t>
  </si>
  <si>
    <t>4-1-1001</t>
  </si>
  <si>
    <t>4-1-1002</t>
  </si>
  <si>
    <t>4-1-1003</t>
  </si>
  <si>
    <t>4-2-1001</t>
  </si>
  <si>
    <t>4-2-1002</t>
  </si>
  <si>
    <t>4-2-1003</t>
  </si>
  <si>
    <t>4-2-1005</t>
  </si>
  <si>
    <t>4-1-1102</t>
  </si>
  <si>
    <t>4-1-1103</t>
  </si>
  <si>
    <t>4-1-1105</t>
  </si>
  <si>
    <t>4-2-1101</t>
  </si>
  <si>
    <t>4-2-1102</t>
  </si>
  <si>
    <t>4-2-1103</t>
  </si>
  <si>
    <t>4-2-1105</t>
  </si>
  <si>
    <t>4-1-1201</t>
  </si>
  <si>
    <t>4-1-1202</t>
  </si>
  <si>
    <t>4-1-1203</t>
  </si>
  <si>
    <t>4-1-1205</t>
  </si>
  <si>
    <t>4-2-1201</t>
  </si>
  <si>
    <t>4-2-1202</t>
  </si>
  <si>
    <t>4-2-1203</t>
  </si>
  <si>
    <t>4-2-1205</t>
  </si>
  <si>
    <t>4-1-1301</t>
  </si>
  <si>
    <t>4-1-1302</t>
  </si>
  <si>
    <t>4-1-1303</t>
  </si>
  <si>
    <t>4-1-1305</t>
  </si>
  <si>
    <t>4-2-1301</t>
  </si>
  <si>
    <t>4-2-1302</t>
  </si>
  <si>
    <t>4-2-1303</t>
  </si>
  <si>
    <t>4-2-1305</t>
  </si>
  <si>
    <t>4-1-1401</t>
  </si>
  <si>
    <t>4-1-1402</t>
  </si>
  <si>
    <t>4-1-1403</t>
  </si>
  <si>
    <t>4-1-1405</t>
  </si>
  <si>
    <t>4-2-1401</t>
  </si>
  <si>
    <t>4-2-1402</t>
  </si>
  <si>
    <t>4-2-1403</t>
  </si>
  <si>
    <t>4-2-1405</t>
  </si>
  <si>
    <t>4-2-1501</t>
  </si>
  <si>
    <t>4-2-1502</t>
  </si>
  <si>
    <t>4-2-1503</t>
  </si>
  <si>
    <t>4-2-1505</t>
  </si>
  <si>
    <t>4-2-1601</t>
  </si>
  <si>
    <t>4-2-1603</t>
  </si>
  <si>
    <t>4-2-1605</t>
  </si>
  <si>
    <t>4-2-1701</t>
  </si>
  <si>
    <t>4-2-1702</t>
  </si>
  <si>
    <t>4-2-1703</t>
  </si>
  <si>
    <t>4-2-1705</t>
  </si>
  <si>
    <t>4-2-1801</t>
  </si>
  <si>
    <t>4-2-1802</t>
  </si>
  <si>
    <t>4-2-1803</t>
  </si>
  <si>
    <t>4-2-1805</t>
  </si>
  <si>
    <t>5-203</t>
  </si>
  <si>
    <t>5-205</t>
  </si>
  <si>
    <t>5-303</t>
  </si>
  <si>
    <t>5-305</t>
  </si>
  <si>
    <t>5-401</t>
  </si>
  <si>
    <t>5-402</t>
  </si>
  <si>
    <t>5-403</t>
  </si>
  <si>
    <t>5-405</t>
  </si>
  <si>
    <t>5-501</t>
  </si>
  <si>
    <t>5-502</t>
  </si>
  <si>
    <t>5-503</t>
  </si>
  <si>
    <t>5-505</t>
  </si>
  <si>
    <t>5-601</t>
  </si>
  <si>
    <t>5-602</t>
  </si>
  <si>
    <t>5-603</t>
  </si>
  <si>
    <t>5-605</t>
  </si>
  <si>
    <t>5-701</t>
  </si>
  <si>
    <t>5-702</t>
  </si>
  <si>
    <t>5-703</t>
  </si>
  <si>
    <t>5-705</t>
  </si>
  <si>
    <t>5-801</t>
  </si>
  <si>
    <t>5-802</t>
  </si>
  <si>
    <t>5-803</t>
  </si>
  <si>
    <t>5-805</t>
  </si>
  <si>
    <t>5-901</t>
  </si>
  <si>
    <t>5-902</t>
  </si>
  <si>
    <t>5-903</t>
  </si>
  <si>
    <t>5-905</t>
  </si>
  <si>
    <t>5-1001</t>
  </si>
  <si>
    <t>5-1002</t>
  </si>
  <si>
    <t>5-1005</t>
  </si>
  <si>
    <t>5-1101</t>
  </si>
  <si>
    <t>5-1102</t>
  </si>
  <si>
    <t>5-1103</t>
  </si>
  <si>
    <t>5-1202</t>
  </si>
  <si>
    <t>5-1203</t>
  </si>
  <si>
    <t>5-1205</t>
  </si>
  <si>
    <t>5-1301</t>
  </si>
  <si>
    <t>5-1302</t>
  </si>
  <si>
    <t>5-1303</t>
  </si>
  <si>
    <t>5-1305</t>
  </si>
  <si>
    <t>5-1401</t>
  </si>
  <si>
    <t>5-1402</t>
  </si>
  <si>
    <t>5-1403</t>
  </si>
  <si>
    <t>5-1405</t>
  </si>
  <si>
    <t>5-1501</t>
  </si>
  <si>
    <t>5-1502</t>
  </si>
  <si>
    <t>5-1503</t>
  </si>
  <si>
    <t>5-1505</t>
  </si>
  <si>
    <t>5-1601</t>
  </si>
  <si>
    <t>5-1602</t>
  </si>
  <si>
    <t>5-1603</t>
  </si>
  <si>
    <t>5-1605</t>
  </si>
  <si>
    <t>5-1701</t>
  </si>
  <si>
    <t>5-1702</t>
  </si>
  <si>
    <t>5-1703</t>
  </si>
  <si>
    <t>5-1705</t>
  </si>
  <si>
    <t>5-1801</t>
  </si>
  <si>
    <t>5-1802</t>
  </si>
  <si>
    <t>5-1803</t>
  </si>
  <si>
    <t>5-1805</t>
  </si>
  <si>
    <t>5-1901</t>
  </si>
  <si>
    <t>5-1902</t>
  </si>
  <si>
    <t>5-1903</t>
  </si>
  <si>
    <t>5-1905</t>
  </si>
  <si>
    <t>5-2001</t>
  </si>
  <si>
    <t>5-2002</t>
  </si>
  <si>
    <t>5-2003</t>
  </si>
  <si>
    <t>5-2005</t>
  </si>
  <si>
    <t>5-2101</t>
  </si>
  <si>
    <t>5-2102</t>
  </si>
  <si>
    <t>5-2103</t>
  </si>
  <si>
    <t>5-2105</t>
  </si>
  <si>
    <t>5-2201</t>
  </si>
  <si>
    <t>5-2202</t>
  </si>
  <si>
    <t>5-2203</t>
  </si>
  <si>
    <t>5-2205</t>
  </si>
  <si>
    <t>合计</t>
  </si>
  <si>
    <t>邕熙华庭房源及佣金浮动系数列表</t>
    <phoneticPr fontId="39" type="noConversion"/>
  </si>
  <si>
    <t>佣金上浮/下浮系数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</si>
</sst>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.00_ "/>
    <numFmt numFmtId="178" formatCode="yyyy/m/d;@"/>
    <numFmt numFmtId="179" formatCode="yy/m/d;@"/>
    <numFmt numFmtId="180" formatCode="yyyy&quot;年&quot;m&quot;月&quot;d&quot;日&quot;;@"/>
    <numFmt numFmtId="181" formatCode="000000"/>
  </numFmts>
  <fonts count="4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u/>
      <sz val="14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18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u/>
      <sz val="18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u/>
      <sz val="16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4" fillId="0" borderId="0" applyBorder="0"/>
    <xf numFmtId="0" fontId="34" fillId="0" borderId="0">
      <alignment vertical="center"/>
    </xf>
    <xf numFmtId="0" fontId="34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0" xfId="0" applyNumberFormat="1" applyFont="1" applyProtection="1">
      <alignment vertical="center"/>
    </xf>
    <xf numFmtId="177" fontId="11" fillId="0" borderId="0" xfId="0" applyNumberFormat="1" applyFont="1" applyProtection="1">
      <alignment vertical="center"/>
    </xf>
    <xf numFmtId="177" fontId="0" fillId="0" borderId="0" xfId="0" applyNumberFormat="1" applyProtection="1">
      <alignment vertical="center"/>
    </xf>
    <xf numFmtId="177" fontId="12" fillId="0" borderId="1" xfId="0" applyNumberFormat="1" applyFont="1" applyBorder="1" applyAlignment="1" applyProtection="1">
      <alignment horizontal="center" vertical="center"/>
    </xf>
    <xf numFmtId="177" fontId="10" fillId="0" borderId="0" xfId="0" applyNumberFormat="1" applyFont="1" applyAlignment="1" applyProtection="1">
      <alignment vertical="center"/>
    </xf>
    <xf numFmtId="177" fontId="11" fillId="0" borderId="1" xfId="0" applyNumberFormat="1" applyFont="1" applyBorder="1" applyAlignment="1" applyProtection="1">
      <alignment horizontal="center" vertical="center"/>
    </xf>
    <xf numFmtId="177" fontId="13" fillId="0" borderId="1" xfId="0" applyNumberFormat="1" applyFont="1" applyBorder="1" applyAlignment="1" applyProtection="1">
      <alignment horizontal="center" vertical="center"/>
      <protection locked="0"/>
    </xf>
    <xf numFmtId="177" fontId="14" fillId="2" borderId="1" xfId="0" applyNumberFormat="1" applyFont="1" applyFill="1" applyBorder="1" applyAlignment="1" applyProtection="1">
      <alignment horizontal="center" vertical="center"/>
    </xf>
    <xf numFmtId="177" fontId="14" fillId="2" borderId="1" xfId="0" applyNumberFormat="1" applyFont="1" applyFill="1" applyBorder="1" applyAlignment="1" applyProtection="1">
      <alignment horizontal="center" vertical="center" wrapText="1"/>
    </xf>
    <xf numFmtId="177" fontId="14" fillId="0" borderId="1" xfId="0" applyNumberFormat="1" applyFont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/>
    </xf>
    <xf numFmtId="177" fontId="15" fillId="0" borderId="1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horizontal="center" vertical="center"/>
    </xf>
    <xf numFmtId="0" fontId="0" fillId="8" borderId="0" xfId="0" applyFill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80" fontId="0" fillId="0" borderId="1" xfId="0" applyNumberFormat="1" applyBorder="1" applyAlignment="1" applyProtection="1">
      <alignment horizontal="center" vertical="center" wrapText="1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177" fontId="18" fillId="0" borderId="1" xfId="0" applyNumberFormat="1" applyFont="1" applyBorder="1" applyAlignment="1" applyProtection="1">
      <alignment horizontal="center" vertical="center" wrapText="1"/>
    </xf>
    <xf numFmtId="180" fontId="17" fillId="0" borderId="1" xfId="0" applyNumberFormat="1" applyFont="1" applyBorder="1" applyAlignment="1" applyProtection="1">
      <alignment horizontal="center" vertical="center" wrapText="1"/>
    </xf>
    <xf numFmtId="180" fontId="17" fillId="0" borderId="5" xfId="0" applyNumberFormat="1" applyFont="1" applyBorder="1" applyAlignment="1" applyProtection="1">
      <alignment vertical="center"/>
    </xf>
    <xf numFmtId="0" fontId="17" fillId="0" borderId="6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7" fillId="0" borderId="6" xfId="0" applyFont="1" applyBorder="1" applyProtection="1">
      <alignment vertical="center"/>
    </xf>
    <xf numFmtId="0" fontId="0" fillId="0" borderId="7" xfId="0" applyBorder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0" fillId="0" borderId="9" xfId="0" applyBorder="1" applyProtection="1">
      <alignment vertical="center"/>
    </xf>
    <xf numFmtId="180" fontId="22" fillId="0" borderId="8" xfId="0" applyNumberFormat="1" applyFont="1" applyBorder="1" applyAlignment="1" applyProtection="1">
      <alignment horizontal="center" vertical="center"/>
    </xf>
    <xf numFmtId="9" fontId="23" fillId="0" borderId="0" xfId="0" applyNumberFormat="1" applyFont="1" applyAlignment="1" applyProtection="1">
      <alignment horizontal="left" vertical="center"/>
    </xf>
    <xf numFmtId="0" fontId="24" fillId="0" borderId="0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right" vertical="center"/>
    </xf>
    <xf numFmtId="180" fontId="25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4" xfId="0" applyBorder="1" applyProtection="1">
      <alignment vertical="center"/>
    </xf>
    <xf numFmtId="180" fontId="27" fillId="2" borderId="4" xfId="0" applyNumberFormat="1" applyFont="1" applyFill="1" applyBorder="1" applyAlignment="1" applyProtection="1">
      <alignment horizontal="center" vertical="center"/>
    </xf>
    <xf numFmtId="9" fontId="27" fillId="2" borderId="11" xfId="0" applyNumberFormat="1" applyFont="1" applyFill="1" applyBorder="1" applyAlignment="1" applyProtection="1">
      <alignment horizontal="center" vertical="center"/>
    </xf>
    <xf numFmtId="180" fontId="27" fillId="2" borderId="11" xfId="0" applyNumberFormat="1" applyFont="1" applyFill="1" applyBorder="1" applyAlignment="1" applyProtection="1">
      <alignment horizontal="center" vertical="center"/>
    </xf>
    <xf numFmtId="180" fontId="27" fillId="0" borderId="12" xfId="0" applyNumberFormat="1" applyFont="1" applyBorder="1" applyAlignment="1" applyProtection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</xf>
    <xf numFmtId="0" fontId="27" fillId="2" borderId="11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0" fontId="27" fillId="2" borderId="10" xfId="0" applyFont="1" applyFill="1" applyBorder="1" applyAlignment="1" applyProtection="1">
      <alignment horizontal="center" vertical="center"/>
    </xf>
    <xf numFmtId="0" fontId="27" fillId="2" borderId="13" xfId="0" applyFont="1" applyFill="1" applyBorder="1" applyAlignment="1" applyProtection="1">
      <alignment horizontal="center" vertical="center"/>
    </xf>
    <xf numFmtId="0" fontId="27" fillId="0" borderId="14" xfId="0" applyFont="1" applyBorder="1" applyAlignment="1" applyProtection="1">
      <alignment horizontal="center" vertical="center"/>
    </xf>
    <xf numFmtId="180" fontId="27" fillId="0" borderId="4" xfId="0" applyNumberFormat="1" applyFont="1" applyBorder="1" applyAlignment="1" applyProtection="1">
      <alignment horizontal="center" vertical="center"/>
    </xf>
    <xf numFmtId="9" fontId="27" fillId="0" borderId="11" xfId="0" applyNumberFormat="1" applyFont="1" applyBorder="1" applyAlignment="1" applyProtection="1">
      <alignment horizontal="center" vertical="center"/>
    </xf>
    <xf numFmtId="176" fontId="27" fillId="0" borderId="11" xfId="0" applyNumberFormat="1" applyFont="1" applyBorder="1" applyAlignment="1" applyProtection="1">
      <alignment horizontal="center" vertical="center"/>
    </xf>
    <xf numFmtId="180" fontId="27" fillId="0" borderId="11" xfId="0" applyNumberFormat="1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0" fillId="0" borderId="0" xfId="0" applyAlignment="1" applyProtection="1">
      <alignment vertical="top"/>
    </xf>
    <xf numFmtId="0" fontId="17" fillId="0" borderId="0" xfId="0" applyFont="1" applyProtection="1">
      <alignment vertical="center"/>
    </xf>
    <xf numFmtId="180" fontId="0" fillId="0" borderId="0" xfId="0" applyNumberFormat="1" applyAlignment="1" applyProtection="1">
      <alignment horizontal="center" vertical="top"/>
    </xf>
    <xf numFmtId="0" fontId="28" fillId="0" borderId="1" xfId="0" applyFont="1" applyBorder="1" applyAlignment="1" applyProtection="1">
      <alignment horizontal="center" vertical="center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 wrapText="1"/>
    </xf>
    <xf numFmtId="180" fontId="0" fillId="0" borderId="0" xfId="0" applyNumberForma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/>
    </xf>
    <xf numFmtId="180" fontId="3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11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30" fillId="0" borderId="1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</xf>
    <xf numFmtId="181" fontId="18" fillId="0" borderId="1" xfId="0" applyNumberFormat="1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176" fontId="18" fillId="0" borderId="1" xfId="0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180" fontId="20" fillId="0" borderId="1" xfId="0" applyNumberFormat="1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left" vertical="center" wrapText="1"/>
    </xf>
    <xf numFmtId="0" fontId="14" fillId="9" borderId="1" xfId="0" applyFont="1" applyFill="1" applyBorder="1" applyAlignment="1" applyProtection="1">
      <alignment horizontal="left" vertical="center"/>
    </xf>
    <xf numFmtId="177" fontId="12" fillId="0" borderId="1" xfId="0" applyNumberFormat="1" applyFont="1" applyBorder="1" applyAlignment="1" applyProtection="1">
      <alignment horizontal="center" vertical="center"/>
    </xf>
    <xf numFmtId="177" fontId="15" fillId="0" borderId="1" xfId="0" applyNumberFormat="1" applyFont="1" applyBorder="1" applyAlignment="1" applyProtection="1">
      <alignment horizontal="left" vertical="justify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colors>
    <mruColors>
      <color rgb="FFBDD7EE"/>
      <color rgb="FFF8CBAD"/>
      <color rgb="FFA9D08E"/>
      <color rgb="FFD981CC"/>
      <color rgb="FFFFE699"/>
      <color rgb="FFFFC000"/>
      <color rgb="FFFFF2CC"/>
      <color rgb="FFDF6BAA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10</xdr:row>
      <xdr:rowOff>66675</xdr:rowOff>
    </xdr:from>
    <xdr:to>
      <xdr:col>3</xdr:col>
      <xdr:colOff>0</xdr:colOff>
      <xdr:row>10</xdr:row>
      <xdr:rowOff>371475</xdr:rowOff>
    </xdr:to>
    <xdr:pic>
      <xdr:nvPicPr>
        <xdr:cNvPr id="2" name="图片 1" descr="1683551671795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635" y="4431030"/>
          <a:ext cx="63373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8</xdr:row>
      <xdr:rowOff>95250</xdr:rowOff>
    </xdr:from>
    <xdr:to>
      <xdr:col>0</xdr:col>
      <xdr:colOff>714375</xdr:colOff>
      <xdr:row>8</xdr:row>
      <xdr:rowOff>323850</xdr:rowOff>
    </xdr:to>
    <xdr:pic>
      <xdr:nvPicPr>
        <xdr:cNvPr id="7" name="图片 6" descr="16835525909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3697605"/>
          <a:ext cx="381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11</xdr:row>
      <xdr:rowOff>66675</xdr:rowOff>
    </xdr:from>
    <xdr:to>
      <xdr:col>3</xdr:col>
      <xdr:colOff>0</xdr:colOff>
      <xdr:row>11</xdr:row>
      <xdr:rowOff>371475</xdr:rowOff>
    </xdr:to>
    <xdr:pic>
      <xdr:nvPicPr>
        <xdr:cNvPr id="13" name="图片 12" descr="1683551671795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635" y="4812030"/>
          <a:ext cx="63373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12</xdr:row>
      <xdr:rowOff>66675</xdr:rowOff>
    </xdr:from>
    <xdr:to>
      <xdr:col>3</xdr:col>
      <xdr:colOff>0</xdr:colOff>
      <xdr:row>12</xdr:row>
      <xdr:rowOff>371475</xdr:rowOff>
    </xdr:to>
    <xdr:pic>
      <xdr:nvPicPr>
        <xdr:cNvPr id="14" name="图片 13" descr="1683551671795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635" y="5193030"/>
          <a:ext cx="633730" cy="3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8</xdr:row>
      <xdr:rowOff>104775</xdr:rowOff>
    </xdr:from>
    <xdr:to>
      <xdr:col>0</xdr:col>
      <xdr:colOff>790575</xdr:colOff>
      <xdr:row>8</xdr:row>
      <xdr:rowOff>333375</xdr:rowOff>
    </xdr:to>
    <xdr:pic>
      <xdr:nvPicPr>
        <xdr:cNvPr id="5" name="图片 4" descr="16835525909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707130"/>
          <a:ext cx="381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10</xdr:row>
      <xdr:rowOff>66675</xdr:rowOff>
    </xdr:from>
    <xdr:to>
      <xdr:col>3</xdr:col>
      <xdr:colOff>0</xdr:colOff>
      <xdr:row>10</xdr:row>
      <xdr:rowOff>371475</xdr:rowOff>
    </xdr:to>
    <xdr:pic>
      <xdr:nvPicPr>
        <xdr:cNvPr id="9" name="图片 8" descr="1683551671795(1)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635" y="4431030"/>
          <a:ext cx="63373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11</xdr:row>
      <xdr:rowOff>66675</xdr:rowOff>
    </xdr:from>
    <xdr:to>
      <xdr:col>3</xdr:col>
      <xdr:colOff>0</xdr:colOff>
      <xdr:row>11</xdr:row>
      <xdr:rowOff>371475</xdr:rowOff>
    </xdr:to>
    <xdr:pic>
      <xdr:nvPicPr>
        <xdr:cNvPr id="10" name="图片 9" descr="1683551671795(1)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635" y="4812030"/>
          <a:ext cx="633730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12</xdr:row>
      <xdr:rowOff>66675</xdr:rowOff>
    </xdr:from>
    <xdr:to>
      <xdr:col>3</xdr:col>
      <xdr:colOff>0</xdr:colOff>
      <xdr:row>12</xdr:row>
      <xdr:rowOff>371475</xdr:rowOff>
    </xdr:to>
    <xdr:pic>
      <xdr:nvPicPr>
        <xdr:cNvPr id="11" name="图片 10" descr="1683551671795(1)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635" y="5193030"/>
          <a:ext cx="63373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8</xdr:row>
      <xdr:rowOff>95250</xdr:rowOff>
    </xdr:from>
    <xdr:to>
      <xdr:col>0</xdr:col>
      <xdr:colOff>714375</xdr:colOff>
      <xdr:row>8</xdr:row>
      <xdr:rowOff>323850</xdr:rowOff>
    </xdr:to>
    <xdr:pic>
      <xdr:nvPicPr>
        <xdr:cNvPr id="12" name="图片 11" descr="16835525909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697605"/>
          <a:ext cx="38100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12" sqref="A12:F12"/>
    </sheetView>
  </sheetViews>
  <sheetFormatPr defaultColWidth="9" defaultRowHeight="14.4" x14ac:dyDescent="0.25"/>
  <cols>
    <col min="1" max="6" width="15.6640625" customWidth="1"/>
    <col min="7" max="7" width="12.6640625" customWidth="1"/>
  </cols>
  <sheetData>
    <row r="1" spans="1:12" ht="16.05" customHeight="1" x14ac:dyDescent="0.25">
      <c r="A1" t="s">
        <v>0</v>
      </c>
    </row>
    <row r="2" spans="1:12" ht="34.950000000000003" customHeight="1" x14ac:dyDescent="0.25">
      <c r="A2" s="129" t="s">
        <v>1</v>
      </c>
      <c r="B2" s="129"/>
      <c r="C2" s="129"/>
      <c r="D2" s="129"/>
      <c r="E2" s="129"/>
      <c r="F2" s="129"/>
    </row>
    <row r="3" spans="1:12" x14ac:dyDescent="0.25">
      <c r="A3" t="s">
        <v>2</v>
      </c>
      <c r="B3" s="117"/>
      <c r="E3" t="s">
        <v>3</v>
      </c>
    </row>
    <row r="4" spans="1:12" ht="34.950000000000003" customHeight="1" x14ac:dyDescent="0.25">
      <c r="A4" s="18" t="s">
        <v>4</v>
      </c>
      <c r="B4" s="18" t="e">
        <f>VLOOKUP(F4,#REF!,2,0)</f>
        <v>#REF!</v>
      </c>
      <c r="C4" s="118" t="s">
        <v>5</v>
      </c>
      <c r="D4" s="19" t="e">
        <f>VLOOKUP(F4,#REF!,23,0)</f>
        <v>#REF!</v>
      </c>
      <c r="E4" s="19" t="s">
        <v>6</v>
      </c>
      <c r="F4" s="112" t="s">
        <v>7</v>
      </c>
    </row>
    <row r="5" spans="1:12" ht="34.950000000000003" customHeight="1" x14ac:dyDescent="0.25">
      <c r="A5" s="18" t="s">
        <v>8</v>
      </c>
      <c r="B5" s="130" t="s">
        <v>9</v>
      </c>
      <c r="C5" s="130"/>
      <c r="D5" s="130"/>
      <c r="E5" s="130"/>
      <c r="F5" s="130"/>
    </row>
    <row r="6" spans="1:12" ht="34.950000000000003" customHeight="1" x14ac:dyDescent="0.25">
      <c r="A6" s="18" t="s">
        <v>10</v>
      </c>
      <c r="B6" s="131" t="s">
        <v>11</v>
      </c>
      <c r="C6" s="132"/>
      <c r="D6" s="133"/>
      <c r="E6" s="134">
        <v>20000</v>
      </c>
      <c r="F6" s="135"/>
    </row>
    <row r="7" spans="1:12" ht="34.950000000000003" customHeight="1" x14ac:dyDescent="0.25">
      <c r="A7" s="119" t="s">
        <v>12</v>
      </c>
      <c r="B7" s="120" t="e">
        <f>VLOOKUP(F4,#REF!,4,0)</f>
        <v>#REF!</v>
      </c>
      <c r="C7" s="119" t="s">
        <v>13</v>
      </c>
      <c r="D7" s="119" t="s">
        <v>14</v>
      </c>
      <c r="E7" s="119" t="s">
        <v>15</v>
      </c>
      <c r="F7" s="119" t="s">
        <v>14</v>
      </c>
    </row>
    <row r="8" spans="1:12" ht="34.950000000000003" customHeight="1" x14ac:dyDescent="0.25">
      <c r="A8" s="119" t="s">
        <v>16</v>
      </c>
      <c r="B8" s="119" t="s">
        <v>17</v>
      </c>
      <c r="C8" s="119" t="s">
        <v>18</v>
      </c>
      <c r="D8" s="121" t="s">
        <v>19</v>
      </c>
      <c r="E8" s="119" t="s">
        <v>20</v>
      </c>
      <c r="F8" s="121" t="e">
        <f>VLOOKUP(F4,#REF!,11,0)</f>
        <v>#REF!</v>
      </c>
    </row>
    <row r="9" spans="1:12" ht="31.95" customHeight="1" x14ac:dyDescent="0.25">
      <c r="A9" s="136" t="s">
        <v>21</v>
      </c>
      <c r="B9" s="137"/>
      <c r="C9" s="137"/>
      <c r="D9" s="137"/>
      <c r="E9" s="137"/>
      <c r="F9" s="138"/>
      <c r="L9" s="127"/>
    </row>
    <row r="10" spans="1:12" ht="31.95" customHeight="1" x14ac:dyDescent="0.25">
      <c r="A10" s="136" t="s">
        <v>22</v>
      </c>
      <c r="B10" s="139"/>
      <c r="C10" s="139"/>
      <c r="D10" s="139"/>
      <c r="E10" s="139"/>
      <c r="F10" s="140"/>
      <c r="L10" s="127"/>
    </row>
    <row r="11" spans="1:12" ht="31.95" customHeight="1" x14ac:dyDescent="0.25">
      <c r="A11" s="122" t="s">
        <v>23</v>
      </c>
      <c r="B11" s="123" t="s">
        <v>24</v>
      </c>
      <c r="C11" s="124" t="s">
        <v>25</v>
      </c>
      <c r="D11" s="125" t="str">
        <f>F4</f>
        <v>22-1-1902</v>
      </c>
      <c r="E11" s="141" t="s">
        <v>26</v>
      </c>
      <c r="F11" s="142"/>
    </row>
    <row r="12" spans="1:12" ht="31.95" customHeight="1" x14ac:dyDescent="0.25">
      <c r="A12" s="143" t="s">
        <v>27</v>
      </c>
      <c r="B12" s="144"/>
      <c r="C12" s="144"/>
      <c r="D12" s="144"/>
      <c r="E12" s="144"/>
      <c r="F12" s="145"/>
    </row>
    <row r="13" spans="1:12" ht="31.95" customHeight="1" x14ac:dyDescent="0.25">
      <c r="A13" s="136" t="s">
        <v>28</v>
      </c>
      <c r="B13" s="139"/>
      <c r="C13" s="139"/>
      <c r="D13" s="139"/>
      <c r="E13" s="139"/>
      <c r="F13" s="140"/>
    </row>
    <row r="14" spans="1:12" ht="31.95" customHeight="1" x14ac:dyDescent="0.25">
      <c r="A14" s="146" t="s">
        <v>29</v>
      </c>
      <c r="B14" s="137"/>
      <c r="C14" s="137"/>
      <c r="D14" s="137"/>
      <c r="E14" s="137"/>
      <c r="F14" s="138"/>
    </row>
    <row r="15" spans="1:12" ht="31.95" customHeight="1" x14ac:dyDescent="0.25">
      <c r="A15" s="126"/>
      <c r="D15" s="148" t="s">
        <v>30</v>
      </c>
      <c r="E15" s="148"/>
      <c r="F15" s="149"/>
    </row>
    <row r="16" spans="1:12" ht="34.950000000000003" customHeight="1" x14ac:dyDescent="0.25">
      <c r="A16" s="147" t="s">
        <v>31</v>
      </c>
      <c r="B16" s="147"/>
      <c r="C16" s="147"/>
      <c r="D16" s="147"/>
      <c r="E16" s="147"/>
      <c r="F16" s="147"/>
    </row>
    <row r="17" spans="1:6" ht="34.950000000000003" customHeight="1" x14ac:dyDescent="0.25">
      <c r="A17" s="147" t="s">
        <v>32</v>
      </c>
      <c r="B17" s="147"/>
      <c r="C17" s="147"/>
      <c r="D17" s="147"/>
      <c r="E17" s="147"/>
      <c r="F17" s="147"/>
    </row>
    <row r="18" spans="1:6" ht="34.950000000000003" customHeight="1" x14ac:dyDescent="0.25">
      <c r="A18" s="147" t="s">
        <v>33</v>
      </c>
      <c r="B18" s="147"/>
      <c r="C18" s="147"/>
      <c r="D18" s="147"/>
      <c r="E18" s="147"/>
      <c r="F18" s="147"/>
    </row>
    <row r="19" spans="1:6" ht="34.950000000000003" customHeight="1" x14ac:dyDescent="0.25">
      <c r="A19" s="147" t="s">
        <v>34</v>
      </c>
      <c r="B19" s="147"/>
      <c r="C19" s="147"/>
      <c r="D19" s="147"/>
      <c r="E19" s="147"/>
      <c r="F19" s="147"/>
    </row>
    <row r="20" spans="1:6" ht="34.950000000000003" customHeight="1" x14ac:dyDescent="0.25">
      <c r="A20" s="147" t="s">
        <v>35</v>
      </c>
      <c r="B20" s="147"/>
      <c r="C20" s="147"/>
      <c r="D20" s="147"/>
      <c r="E20" s="147"/>
      <c r="F20" s="147"/>
    </row>
    <row r="21" spans="1:6" ht="34.950000000000003" customHeight="1" x14ac:dyDescent="0.25">
      <c r="A21" s="147" t="s">
        <v>36</v>
      </c>
      <c r="B21" s="147"/>
      <c r="C21" s="147"/>
      <c r="D21" s="147"/>
      <c r="E21" s="147"/>
      <c r="F21" s="147"/>
    </row>
  </sheetData>
  <mergeCells count="17">
    <mergeCell ref="A20:F20"/>
    <mergeCell ref="A21:F21"/>
    <mergeCell ref="D15:F15"/>
    <mergeCell ref="A16:F16"/>
    <mergeCell ref="A17:F17"/>
    <mergeCell ref="A18:F18"/>
    <mergeCell ref="A19:F19"/>
    <mergeCell ref="A10:F10"/>
    <mergeCell ref="E11:F11"/>
    <mergeCell ref="A12:F12"/>
    <mergeCell ref="A13:F13"/>
    <mergeCell ref="A14:F14"/>
    <mergeCell ref="A2:F2"/>
    <mergeCell ref="B5:F5"/>
    <mergeCell ref="B6:D6"/>
    <mergeCell ref="E6:F6"/>
    <mergeCell ref="A9:F9"/>
  </mergeCells>
  <phoneticPr fontId="39" type="noConversion"/>
  <pageMargins left="0.59027777777777801" right="0.47222222222222199" top="0.74791666666666701" bottom="0.59027777777777801" header="0.62986111111111098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workbookViewId="0">
      <selection activeCell="A9" sqref="A9:F10"/>
    </sheetView>
  </sheetViews>
  <sheetFormatPr defaultColWidth="9" defaultRowHeight="14.4" x14ac:dyDescent="0.25"/>
  <cols>
    <col min="1" max="6" width="15.6640625" style="64" customWidth="1"/>
    <col min="7" max="7" width="12.6640625" style="64" customWidth="1"/>
    <col min="8" max="16384" width="9" style="64"/>
  </cols>
  <sheetData>
    <row r="1" spans="1:12" ht="16.05" customHeight="1" x14ac:dyDescent="0.25">
      <c r="A1" s="64" t="s">
        <v>37</v>
      </c>
    </row>
    <row r="2" spans="1:12" s="107" customFormat="1" ht="57" customHeight="1" x14ac:dyDescent="0.25">
      <c r="A2" s="150" t="s">
        <v>1</v>
      </c>
      <c r="B2" s="150"/>
      <c r="C2" s="150"/>
      <c r="D2" s="150"/>
      <c r="E2" s="150"/>
      <c r="F2" s="150"/>
    </row>
    <row r="3" spans="1:12" s="108" customFormat="1" ht="16.95" customHeight="1" x14ac:dyDescent="0.25">
      <c r="A3" s="108" t="s">
        <v>38</v>
      </c>
      <c r="B3" s="110" t="s">
        <v>39</v>
      </c>
      <c r="E3" s="108" t="s">
        <v>3</v>
      </c>
    </row>
    <row r="4" spans="1:12" ht="42" customHeight="1" x14ac:dyDescent="0.25">
      <c r="A4" s="58" t="s">
        <v>4</v>
      </c>
      <c r="B4" s="58" t="e">
        <f>VLOOKUP(F4,#REF!,2,0)</f>
        <v>#REF!</v>
      </c>
      <c r="C4" s="111" t="s">
        <v>5</v>
      </c>
      <c r="D4" s="54" t="e">
        <f>VLOOKUP(F4,#REF!,23,0)</f>
        <v>#REF!</v>
      </c>
      <c r="E4" s="54" t="s">
        <v>6</v>
      </c>
      <c r="F4" s="112" t="s">
        <v>40</v>
      </c>
    </row>
    <row r="5" spans="1:12" ht="42" customHeight="1" x14ac:dyDescent="0.25">
      <c r="A5" s="58" t="s">
        <v>8</v>
      </c>
      <c r="B5" s="151" t="s">
        <v>9</v>
      </c>
      <c r="C5" s="151"/>
      <c r="D5" s="151"/>
      <c r="E5" s="151"/>
      <c r="F5" s="151"/>
    </row>
    <row r="6" spans="1:12" ht="42" customHeight="1" x14ac:dyDescent="0.25">
      <c r="A6" s="58" t="s">
        <v>10</v>
      </c>
      <c r="B6" s="152" t="s">
        <v>11</v>
      </c>
      <c r="C6" s="153"/>
      <c r="D6" s="154"/>
      <c r="E6" s="155">
        <v>20000</v>
      </c>
      <c r="F6" s="156"/>
    </row>
    <row r="7" spans="1:12" ht="42" customHeight="1" x14ac:dyDescent="0.25">
      <c r="A7" s="113" t="s">
        <v>12</v>
      </c>
      <c r="B7" s="114" t="e">
        <f>VLOOKUP(F4,#REF!,4,0)</f>
        <v>#REF!</v>
      </c>
      <c r="C7" s="113" t="s">
        <v>13</v>
      </c>
      <c r="D7" s="113" t="s">
        <v>14</v>
      </c>
      <c r="E7" s="113" t="s">
        <v>15</v>
      </c>
      <c r="F7" s="113" t="s">
        <v>14</v>
      </c>
    </row>
    <row r="8" spans="1:12" ht="42" customHeight="1" x14ac:dyDescent="0.25">
      <c r="A8" s="113" t="s">
        <v>16</v>
      </c>
      <c r="B8" s="113" t="s">
        <v>17</v>
      </c>
      <c r="C8" s="113" t="s">
        <v>18</v>
      </c>
      <c r="D8" s="115" t="s">
        <v>19</v>
      </c>
      <c r="E8" s="113" t="s">
        <v>20</v>
      </c>
      <c r="F8" s="115" t="e">
        <f>VLOOKUP(F4,#REF!,11,0)</f>
        <v>#REF!</v>
      </c>
    </row>
    <row r="9" spans="1:12" s="109" customFormat="1" ht="34.049999999999997" customHeight="1" x14ac:dyDescent="0.25">
      <c r="A9" s="160" t="s">
        <v>41</v>
      </c>
      <c r="B9" s="161"/>
      <c r="C9" s="161"/>
      <c r="D9" s="161"/>
      <c r="E9" s="161"/>
      <c r="F9" s="162"/>
      <c r="L9" s="116"/>
    </row>
    <row r="10" spans="1:12" ht="36" customHeight="1" x14ac:dyDescent="0.25">
      <c r="A10" s="160"/>
      <c r="B10" s="161"/>
      <c r="C10" s="161"/>
      <c r="D10" s="161"/>
      <c r="E10" s="161"/>
      <c r="F10" s="162"/>
    </row>
    <row r="11" spans="1:12" ht="34.950000000000003" customHeight="1" x14ac:dyDescent="0.25">
      <c r="A11" s="85"/>
      <c r="E11" s="157" t="s">
        <v>42</v>
      </c>
      <c r="F11" s="158"/>
    </row>
    <row r="12" spans="1:12" ht="37.950000000000003" customHeight="1" x14ac:dyDescent="0.25">
      <c r="A12" s="159" t="s">
        <v>31</v>
      </c>
      <c r="B12" s="159"/>
      <c r="C12" s="159"/>
      <c r="D12" s="159"/>
      <c r="E12" s="159"/>
      <c r="F12" s="159"/>
    </row>
    <row r="13" spans="1:12" ht="37.950000000000003" customHeight="1" x14ac:dyDescent="0.25">
      <c r="A13" s="159" t="s">
        <v>32</v>
      </c>
      <c r="B13" s="159"/>
      <c r="C13" s="159"/>
      <c r="D13" s="159"/>
      <c r="E13" s="159"/>
      <c r="F13" s="159"/>
    </row>
    <row r="14" spans="1:12" ht="37.950000000000003" customHeight="1" x14ac:dyDescent="0.25">
      <c r="A14" s="159" t="s">
        <v>33</v>
      </c>
      <c r="B14" s="159"/>
      <c r="C14" s="159"/>
      <c r="D14" s="159"/>
      <c r="E14" s="159"/>
      <c r="F14" s="159"/>
    </row>
    <row r="15" spans="1:12" ht="37.950000000000003" customHeight="1" x14ac:dyDescent="0.25">
      <c r="A15" s="159" t="s">
        <v>34</v>
      </c>
      <c r="B15" s="159"/>
      <c r="C15" s="159"/>
      <c r="D15" s="159"/>
      <c r="E15" s="159"/>
      <c r="F15" s="159"/>
    </row>
    <row r="16" spans="1:12" ht="37.950000000000003" customHeight="1" x14ac:dyDescent="0.25">
      <c r="A16" s="159" t="s">
        <v>35</v>
      </c>
      <c r="B16" s="159"/>
      <c r="C16" s="159"/>
      <c r="D16" s="159"/>
      <c r="E16" s="159"/>
      <c r="F16" s="159"/>
    </row>
    <row r="17" spans="1:6" ht="37.950000000000003" customHeight="1" x14ac:dyDescent="0.25">
      <c r="A17" s="159" t="s">
        <v>36</v>
      </c>
      <c r="B17" s="159"/>
      <c r="C17" s="159"/>
      <c r="D17" s="159"/>
      <c r="E17" s="159"/>
      <c r="F17" s="159"/>
    </row>
    <row r="18" spans="1:6" ht="37.950000000000003" customHeight="1" x14ac:dyDescent="0.25">
      <c r="A18" s="159" t="s">
        <v>43</v>
      </c>
      <c r="B18" s="159"/>
      <c r="C18" s="159"/>
      <c r="D18" s="159"/>
      <c r="E18" s="159"/>
      <c r="F18" s="159"/>
    </row>
  </sheetData>
  <mergeCells count="13">
    <mergeCell ref="A17:F17"/>
    <mergeCell ref="A18:F18"/>
    <mergeCell ref="A9:F10"/>
    <mergeCell ref="A12:F12"/>
    <mergeCell ref="A13:F13"/>
    <mergeCell ref="A14:F14"/>
    <mergeCell ref="A15:F15"/>
    <mergeCell ref="A16:F16"/>
    <mergeCell ref="A2:F2"/>
    <mergeCell ref="B5:F5"/>
    <mergeCell ref="B6:D6"/>
    <mergeCell ref="E6:F6"/>
    <mergeCell ref="E11:F11"/>
  </mergeCells>
  <phoneticPr fontId="39" type="noConversion"/>
  <pageMargins left="0.62986111111111098" right="0.43263888888888902" top="1.1416666666666699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H22" sqref="H22"/>
    </sheetView>
  </sheetViews>
  <sheetFormatPr defaultColWidth="9" defaultRowHeight="14.4" x14ac:dyDescent="0.25"/>
  <cols>
    <col min="1" max="1" width="22.6640625" style="64" customWidth="1"/>
    <col min="2" max="2" width="17.88671875" style="64" customWidth="1"/>
    <col min="3" max="3" width="14.44140625" style="64" customWidth="1"/>
    <col min="4" max="4" width="26" style="64" customWidth="1"/>
    <col min="5" max="16384" width="9" style="64"/>
  </cols>
  <sheetData>
    <row r="1" spans="1:5" ht="39" customHeight="1" x14ac:dyDescent="0.25">
      <c r="A1" s="163" t="s">
        <v>44</v>
      </c>
      <c r="B1" s="163"/>
      <c r="C1" s="163"/>
      <c r="D1" s="163"/>
      <c r="E1" s="163"/>
    </row>
    <row r="2" spans="1:5" ht="34.950000000000003" customHeight="1" x14ac:dyDescent="0.25">
      <c r="A2" s="65" t="s">
        <v>4</v>
      </c>
      <c r="B2" s="66" t="e">
        <f>VLOOKUP(B4,#REF!,2,0)</f>
        <v>#REF!</v>
      </c>
      <c r="C2" s="65" t="s">
        <v>45</v>
      </c>
      <c r="D2" s="164" t="e">
        <f>VLOOKUP(B4,#REF!,22,0)</f>
        <v>#REF!</v>
      </c>
      <c r="E2" s="164"/>
    </row>
    <row r="3" spans="1:5" ht="34.950000000000003" customHeight="1" x14ac:dyDescent="0.25">
      <c r="A3" s="65" t="s">
        <v>5</v>
      </c>
      <c r="B3" s="65" t="e">
        <f>VLOOKUP(B4,#REF!,23,0)</f>
        <v>#REF!</v>
      </c>
      <c r="C3" s="65" t="s">
        <v>46</v>
      </c>
      <c r="D3" s="165" t="e">
        <f>VLOOKUP(B4,#REF!,24,0)</f>
        <v>#REF!</v>
      </c>
      <c r="E3" s="165"/>
    </row>
    <row r="4" spans="1:5" ht="34.950000000000003" customHeight="1" x14ac:dyDescent="0.25">
      <c r="A4" s="65" t="s">
        <v>47</v>
      </c>
      <c r="B4" s="67" t="s">
        <v>48</v>
      </c>
      <c r="C4" s="65" t="s">
        <v>49</v>
      </c>
      <c r="D4" s="165" t="e">
        <f>VLOOKUP(B4,#REF!,4,0)</f>
        <v>#REF!</v>
      </c>
      <c r="E4" s="165"/>
    </row>
    <row r="5" spans="1:5" ht="34.950000000000003" customHeight="1" x14ac:dyDescent="0.25">
      <c r="A5" s="65" t="s">
        <v>50</v>
      </c>
      <c r="B5" s="68" t="e">
        <f>D5/D4</f>
        <v>#N/A</v>
      </c>
      <c r="C5" s="65" t="s">
        <v>51</v>
      </c>
      <c r="D5" s="166" t="e">
        <f>VLOOKUP(B4,价格面积表!B4:D1727,5,0)</f>
        <v>#N/A</v>
      </c>
      <c r="E5" s="166"/>
    </row>
    <row r="6" spans="1:5" ht="34.950000000000003" customHeight="1" x14ac:dyDescent="0.25">
      <c r="A6" s="65" t="s">
        <v>52</v>
      </c>
      <c r="B6" s="65" t="e">
        <f>VLOOKUP(B4,#REF!,9,0)</f>
        <v>#REF!</v>
      </c>
      <c r="C6" s="65" t="s">
        <v>53</v>
      </c>
      <c r="D6" s="165" t="e">
        <f>VLOOKUP(B4,#REF!,3,0)</f>
        <v>#REF!</v>
      </c>
      <c r="E6" s="165"/>
    </row>
    <row r="7" spans="1:5" ht="34.950000000000003" customHeight="1" x14ac:dyDescent="0.25">
      <c r="A7" s="65" t="s">
        <v>54</v>
      </c>
      <c r="B7" s="68" t="e">
        <f>VLOOKUP(B4,#REF!,10,0)</f>
        <v>#REF!</v>
      </c>
      <c r="C7" s="65" t="s">
        <v>55</v>
      </c>
      <c r="D7" s="174" t="e">
        <f>VLOOKUP(B4,#REF!,11,0)</f>
        <v>#REF!</v>
      </c>
      <c r="E7" s="174"/>
    </row>
    <row r="8" spans="1:5" ht="34.950000000000003" customHeight="1" x14ac:dyDescent="0.25">
      <c r="A8" s="65" t="s">
        <v>56</v>
      </c>
      <c r="B8" s="69" t="e">
        <f>VLOOKUP(B4,#REF!,50,0)</f>
        <v>#REF!</v>
      </c>
      <c r="C8" s="65" t="s">
        <v>57</v>
      </c>
      <c r="D8" s="175" t="e">
        <f>IF(B23&gt;0,B22,B21)</f>
        <v>#REF!</v>
      </c>
      <c r="E8" s="175"/>
    </row>
    <row r="9" spans="1:5" ht="30" customHeight="1" x14ac:dyDescent="0.25">
      <c r="A9" s="70" t="e">
        <f>B8</f>
        <v>#REF!</v>
      </c>
      <c r="B9" s="71" t="s">
        <v>25</v>
      </c>
      <c r="C9" s="72" t="str">
        <f>B4</f>
        <v>33-2-1701</v>
      </c>
      <c r="D9" s="73" t="s">
        <v>58</v>
      </c>
      <c r="E9" s="74"/>
    </row>
    <row r="10" spans="1:5" ht="30" customHeight="1" x14ac:dyDescent="0.25">
      <c r="A10" s="176" t="s">
        <v>59</v>
      </c>
      <c r="B10" s="177"/>
      <c r="C10" s="75" t="e">
        <f>D21-20000</f>
        <v>#REF!</v>
      </c>
      <c r="D10" s="76" t="s">
        <v>60</v>
      </c>
      <c r="E10" s="77"/>
    </row>
    <row r="11" spans="1:5" ht="30" customHeight="1" x14ac:dyDescent="0.25">
      <c r="A11" s="78" t="e">
        <f>VLOOKUP(B4,#REF!,17,0)</f>
        <v>#REF!</v>
      </c>
      <c r="B11" s="53" t="s">
        <v>61</v>
      </c>
      <c r="C11" s="79" t="e">
        <f>ROUND(D11/D21,2)</f>
        <v>#REF!</v>
      </c>
      <c r="D11" s="80" t="e">
        <f>VLOOKUP(B4,#REF!,16,0)</f>
        <v>#REF!</v>
      </c>
      <c r="E11" s="77" t="s">
        <v>62</v>
      </c>
    </row>
    <row r="12" spans="1:5" ht="30" customHeight="1" x14ac:dyDescent="0.25">
      <c r="A12" s="78" t="e">
        <f>VLOOKUP(B4,#REF!,19,0)</f>
        <v>#REF!</v>
      </c>
      <c r="B12" s="53" t="s">
        <v>61</v>
      </c>
      <c r="C12" s="79" t="e">
        <f>ROUND(D12/D21,2)</f>
        <v>#REF!</v>
      </c>
      <c r="D12" s="80" t="e">
        <f>VLOOKUP(B4,#REF!,18,0)</f>
        <v>#REF!</v>
      </c>
      <c r="E12" s="77" t="s">
        <v>62</v>
      </c>
    </row>
    <row r="13" spans="1:5" ht="30" customHeight="1" x14ac:dyDescent="0.25">
      <c r="A13" s="78" t="e">
        <f>IF(D13=0,"无",D8)</f>
        <v>#REF!</v>
      </c>
      <c r="B13" s="53" t="s">
        <v>61</v>
      </c>
      <c r="C13" s="79" t="e">
        <f>IF(D13=0,0%,SUM(1-C21-C22))</f>
        <v>#REF!</v>
      </c>
      <c r="D13" s="80" t="e">
        <f>VLOOKUP(B4,#REF!,20,0)</f>
        <v>#REF!</v>
      </c>
      <c r="E13" s="77" t="s">
        <v>62</v>
      </c>
    </row>
    <row r="14" spans="1:5" ht="30" customHeight="1" x14ac:dyDescent="0.25">
      <c r="A14" s="81" t="s">
        <v>63</v>
      </c>
      <c r="B14" s="82" t="e">
        <f>D8</f>
        <v>#REF!</v>
      </c>
      <c r="C14" s="83" t="s">
        <v>64</v>
      </c>
      <c r="D14" s="84" t="e">
        <f>"共计"&amp;D21</f>
        <v>#REF!</v>
      </c>
      <c r="E14" s="77" t="s">
        <v>65</v>
      </c>
    </row>
    <row r="15" spans="1:5" ht="30" customHeight="1" x14ac:dyDescent="0.25">
      <c r="A15" s="167" t="s">
        <v>66</v>
      </c>
      <c r="B15" s="168"/>
      <c r="C15" s="168"/>
      <c r="D15" s="168"/>
      <c r="E15" s="169"/>
    </row>
    <row r="16" spans="1:5" ht="30" customHeight="1" x14ac:dyDescent="0.25">
      <c r="A16" s="167" t="s">
        <v>67</v>
      </c>
      <c r="B16" s="168"/>
      <c r="C16" s="168"/>
      <c r="D16" s="168"/>
      <c r="E16" s="169"/>
    </row>
    <row r="17" spans="1:5" ht="30" customHeight="1" x14ac:dyDescent="0.25">
      <c r="A17" s="167" t="s">
        <v>68</v>
      </c>
      <c r="B17" s="168"/>
      <c r="C17" s="168"/>
      <c r="D17" s="168"/>
      <c r="E17" s="169"/>
    </row>
    <row r="18" spans="1:5" ht="30" customHeight="1" x14ac:dyDescent="0.25">
      <c r="A18" s="170" t="s">
        <v>69</v>
      </c>
      <c r="B18" s="171"/>
      <c r="C18" s="171"/>
      <c r="D18" s="171"/>
      <c r="E18" s="172"/>
    </row>
    <row r="19" spans="1:5" ht="30" customHeight="1" x14ac:dyDescent="0.25">
      <c r="A19" s="85"/>
      <c r="D19" s="64" t="s">
        <v>70</v>
      </c>
      <c r="E19" s="77"/>
    </row>
    <row r="20" spans="1:5" ht="30" customHeight="1" x14ac:dyDescent="0.25">
      <c r="A20" s="86"/>
      <c r="B20" s="87"/>
      <c r="C20" s="87"/>
      <c r="D20" s="173" t="s">
        <v>71</v>
      </c>
      <c r="E20" s="169"/>
    </row>
    <row r="21" spans="1:5" ht="30" customHeight="1" x14ac:dyDescent="0.25">
      <c r="A21" s="88" t="s">
        <v>72</v>
      </c>
      <c r="B21" s="99" t="e">
        <f>VLOOKUP(B4,#REF!,19,0)</f>
        <v>#REF!</v>
      </c>
      <c r="C21" s="100" t="e">
        <f>ROUND(D11/D7,2)</f>
        <v>#REF!</v>
      </c>
      <c r="D21" s="101" t="e">
        <f>VLOOKUP(B4,#REF!,14,0)</f>
        <v>#REF!</v>
      </c>
      <c r="E21" s="92"/>
    </row>
    <row r="22" spans="1:5" ht="30" customHeight="1" x14ac:dyDescent="0.25">
      <c r="A22" s="88" t="s">
        <v>73</v>
      </c>
      <c r="B22" s="99" t="e">
        <f>VLOOKUP(B4,#REF!,21,0)</f>
        <v>#REF!</v>
      </c>
      <c r="C22" s="100" t="e">
        <f>SUM(D12/D7)</f>
        <v>#REF!</v>
      </c>
      <c r="D22" s="102"/>
      <c r="E22" s="92"/>
    </row>
    <row r="23" spans="1:5" ht="30" customHeight="1" x14ac:dyDescent="0.25">
      <c r="A23" s="88" t="s">
        <v>74</v>
      </c>
      <c r="B23" s="103" t="e">
        <f>VLOOKUP(B4,#REF!,20,0)</f>
        <v>#REF!</v>
      </c>
      <c r="C23" s="102" t="e">
        <f>B8</f>
        <v>#REF!</v>
      </c>
      <c r="D23" s="104"/>
      <c r="E23" s="95"/>
    </row>
    <row r="24" spans="1:5" ht="30" customHeight="1" x14ac:dyDescent="0.25">
      <c r="A24" s="88" t="s">
        <v>75</v>
      </c>
      <c r="B24" s="105"/>
      <c r="C24" s="106"/>
      <c r="D24" s="106"/>
      <c r="E24" s="98"/>
    </row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14">
    <mergeCell ref="A16:E16"/>
    <mergeCell ref="A17:E17"/>
    <mergeCell ref="A18:E18"/>
    <mergeCell ref="D20:E20"/>
    <mergeCell ref="D6:E6"/>
    <mergeCell ref="D7:E7"/>
    <mergeCell ref="D8:E8"/>
    <mergeCell ref="A10:B10"/>
    <mergeCell ref="A15:E15"/>
    <mergeCell ref="A1:E1"/>
    <mergeCell ref="D2:E2"/>
    <mergeCell ref="D3:E3"/>
    <mergeCell ref="D4:E4"/>
    <mergeCell ref="D5:E5"/>
  </mergeCells>
  <phoneticPr fontId="39" type="noConversion"/>
  <pageMargins left="0.70833333333333304" right="0.51180555555555596" top="0.35416666666666702" bottom="0.59027777777777801" header="0.39305555555555599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5" workbookViewId="0">
      <selection activeCell="B9" sqref="B9"/>
    </sheetView>
  </sheetViews>
  <sheetFormatPr defaultColWidth="9" defaultRowHeight="14.4" x14ac:dyDescent="0.25"/>
  <cols>
    <col min="1" max="1" width="22.6640625" style="64" customWidth="1"/>
    <col min="2" max="2" width="17.88671875" style="64" customWidth="1"/>
    <col min="3" max="3" width="14.44140625" style="64" customWidth="1"/>
    <col min="4" max="4" width="26" style="64" customWidth="1"/>
    <col min="5" max="16384" width="9" style="64"/>
  </cols>
  <sheetData>
    <row r="1" spans="1:5" ht="39" customHeight="1" x14ac:dyDescent="0.25">
      <c r="A1" s="163" t="s">
        <v>76</v>
      </c>
      <c r="B1" s="163"/>
      <c r="C1" s="163"/>
      <c r="D1" s="163"/>
      <c r="E1" s="163"/>
    </row>
    <row r="2" spans="1:5" ht="34.950000000000003" customHeight="1" x14ac:dyDescent="0.25">
      <c r="A2" s="65" t="s">
        <v>4</v>
      </c>
      <c r="B2" s="66" t="e">
        <f>VLOOKUP(B4,#REF!,2,0)</f>
        <v>#REF!</v>
      </c>
      <c r="C2" s="65" t="s">
        <v>45</v>
      </c>
      <c r="D2" s="164" t="e">
        <f>VLOOKUP(B4,#REF!,22,0)</f>
        <v>#REF!</v>
      </c>
      <c r="E2" s="164"/>
    </row>
    <row r="3" spans="1:5" ht="34.950000000000003" customHeight="1" x14ac:dyDescent="0.25">
      <c r="A3" s="65" t="s">
        <v>5</v>
      </c>
      <c r="B3" s="65" t="e">
        <f>VLOOKUP(B4,#REF!,23,0)</f>
        <v>#REF!</v>
      </c>
      <c r="C3" s="65" t="s">
        <v>46</v>
      </c>
      <c r="D3" s="165" t="e">
        <f>VLOOKUP(B4,#REF!,24,0)</f>
        <v>#REF!</v>
      </c>
      <c r="E3" s="165"/>
    </row>
    <row r="4" spans="1:5" ht="34.950000000000003" customHeight="1" x14ac:dyDescent="0.25">
      <c r="A4" s="65" t="s">
        <v>47</v>
      </c>
      <c r="B4" s="67" t="s">
        <v>77</v>
      </c>
      <c r="C4" s="65" t="s">
        <v>49</v>
      </c>
      <c r="D4" s="165" t="e">
        <f>VLOOKUP(B4,#REF!,4,0)</f>
        <v>#REF!</v>
      </c>
      <c r="E4" s="165"/>
    </row>
    <row r="5" spans="1:5" ht="34.950000000000003" customHeight="1" x14ac:dyDescent="0.25">
      <c r="A5" s="65" t="s">
        <v>50</v>
      </c>
      <c r="B5" s="68" t="e">
        <f>D5/D4</f>
        <v>#N/A</v>
      </c>
      <c r="C5" s="65" t="s">
        <v>51</v>
      </c>
      <c r="D5" s="166" t="e">
        <f>VLOOKUP(B4,价格面积表!B4:D1727,5,0)</f>
        <v>#N/A</v>
      </c>
      <c r="E5" s="166"/>
    </row>
    <row r="6" spans="1:5" ht="34.950000000000003" customHeight="1" x14ac:dyDescent="0.25">
      <c r="A6" s="65" t="s">
        <v>52</v>
      </c>
      <c r="B6" s="65" t="e">
        <f>VLOOKUP(B4,#REF!,9,0)</f>
        <v>#REF!</v>
      </c>
      <c r="C6" s="65" t="s">
        <v>53</v>
      </c>
      <c r="D6" s="165" t="e">
        <f>VLOOKUP(B4,#REF!,3,0)</f>
        <v>#REF!</v>
      </c>
      <c r="E6" s="165"/>
    </row>
    <row r="7" spans="1:5" ht="34.950000000000003" customHeight="1" x14ac:dyDescent="0.25">
      <c r="A7" s="65" t="s">
        <v>54</v>
      </c>
      <c r="B7" s="68" t="e">
        <f>VLOOKUP(B4,#REF!,10,0)</f>
        <v>#REF!</v>
      </c>
      <c r="C7" s="65" t="s">
        <v>55</v>
      </c>
      <c r="D7" s="174" t="e">
        <f>VLOOKUP(B4,#REF!,11,0)</f>
        <v>#REF!</v>
      </c>
      <c r="E7" s="174"/>
    </row>
    <row r="8" spans="1:5" ht="34.950000000000003" customHeight="1" x14ac:dyDescent="0.25">
      <c r="A8" s="65" t="s">
        <v>56</v>
      </c>
      <c r="B8" s="69" t="e">
        <f>VLOOKUP(B4,#REF!,50,0)</f>
        <v>#REF!</v>
      </c>
      <c r="C8" s="65" t="s">
        <v>57</v>
      </c>
      <c r="D8" s="175" t="e">
        <f>IF(B23&gt;0,B22,B21)</f>
        <v>#REF!</v>
      </c>
      <c r="E8" s="175"/>
    </row>
    <row r="9" spans="1:5" ht="30" customHeight="1" x14ac:dyDescent="0.25">
      <c r="A9" s="70" t="e">
        <f>B8</f>
        <v>#REF!</v>
      </c>
      <c r="B9" s="71" t="s">
        <v>78</v>
      </c>
      <c r="C9" s="72" t="str">
        <f>B4</f>
        <v>33-2-903</v>
      </c>
      <c r="D9" s="73" t="s">
        <v>58</v>
      </c>
      <c r="E9" s="74"/>
    </row>
    <row r="10" spans="1:5" ht="30" customHeight="1" x14ac:dyDescent="0.25">
      <c r="A10" s="176" t="s">
        <v>79</v>
      </c>
      <c r="B10" s="177"/>
      <c r="C10" s="75" t="e">
        <f>D7-20000</f>
        <v>#REF!</v>
      </c>
      <c r="D10" s="76" t="s">
        <v>60</v>
      </c>
      <c r="E10" s="77"/>
    </row>
    <row r="11" spans="1:5" ht="30" customHeight="1" x14ac:dyDescent="0.25">
      <c r="A11" s="78" t="e">
        <f>VLOOKUP(B4,#REF!,17,0)</f>
        <v>#REF!</v>
      </c>
      <c r="B11" s="53" t="s">
        <v>80</v>
      </c>
      <c r="C11" s="79" t="e">
        <f>ROUND(D11/D7,2)</f>
        <v>#REF!</v>
      </c>
      <c r="D11" s="80" t="e">
        <f>VLOOKUP(B4,#REF!,16,0)</f>
        <v>#REF!</v>
      </c>
      <c r="E11" s="77" t="s">
        <v>62</v>
      </c>
    </row>
    <row r="12" spans="1:5" ht="30" customHeight="1" x14ac:dyDescent="0.25">
      <c r="A12" s="78" t="e">
        <f>VLOOKUP(B4,#REF!,19,0)</f>
        <v>#REF!</v>
      </c>
      <c r="B12" s="53" t="s">
        <v>80</v>
      </c>
      <c r="C12" s="79" t="e">
        <f>C22</f>
        <v>#REF!</v>
      </c>
      <c r="D12" s="80" t="e">
        <f>VLOOKUP(B4,#REF!,18,0)</f>
        <v>#REF!</v>
      </c>
      <c r="E12" s="77" t="s">
        <v>62</v>
      </c>
    </row>
    <row r="13" spans="1:5" ht="30" customHeight="1" x14ac:dyDescent="0.25">
      <c r="A13" s="78" t="e">
        <f>IF(D13=0,"无",D8)</f>
        <v>#REF!</v>
      </c>
      <c r="B13" s="53" t="s">
        <v>80</v>
      </c>
      <c r="C13" s="79" t="e">
        <f>IF(D13=0,0%,SUM(1-C21-C22))</f>
        <v>#REF!</v>
      </c>
      <c r="D13" s="80" t="e">
        <f>VLOOKUP(B4,#REF!,20,0)</f>
        <v>#REF!</v>
      </c>
      <c r="E13" s="77" t="s">
        <v>62</v>
      </c>
    </row>
    <row r="14" spans="1:5" ht="30" customHeight="1" x14ac:dyDescent="0.25">
      <c r="A14" s="81" t="s">
        <v>63</v>
      </c>
      <c r="B14" s="82" t="e">
        <f>D8</f>
        <v>#REF!</v>
      </c>
      <c r="C14" s="83" t="s">
        <v>64</v>
      </c>
      <c r="D14" s="84" t="e">
        <f>"共计"&amp;D7</f>
        <v>#REF!</v>
      </c>
      <c r="E14" s="77" t="s">
        <v>65</v>
      </c>
    </row>
    <row r="15" spans="1:5" ht="30" customHeight="1" x14ac:dyDescent="0.25">
      <c r="A15" s="167" t="s">
        <v>66</v>
      </c>
      <c r="B15" s="168"/>
      <c r="C15" s="168"/>
      <c r="D15" s="168"/>
      <c r="E15" s="169"/>
    </row>
    <row r="16" spans="1:5" ht="30" customHeight="1" x14ac:dyDescent="0.25">
      <c r="A16" s="167" t="s">
        <v>67</v>
      </c>
      <c r="B16" s="168"/>
      <c r="C16" s="168"/>
      <c r="D16" s="168"/>
      <c r="E16" s="169"/>
    </row>
    <row r="17" spans="1:5" ht="30" customHeight="1" x14ac:dyDescent="0.25">
      <c r="A17" s="167" t="s">
        <v>68</v>
      </c>
      <c r="B17" s="168"/>
      <c r="C17" s="168"/>
      <c r="D17" s="168"/>
      <c r="E17" s="169"/>
    </row>
    <row r="18" spans="1:5" ht="30" customHeight="1" x14ac:dyDescent="0.25">
      <c r="A18" s="170" t="s">
        <v>69</v>
      </c>
      <c r="B18" s="171"/>
      <c r="C18" s="171"/>
      <c r="D18" s="171"/>
      <c r="E18" s="172"/>
    </row>
    <row r="19" spans="1:5" ht="30" customHeight="1" x14ac:dyDescent="0.25">
      <c r="A19" s="85"/>
      <c r="D19" s="64" t="s">
        <v>70</v>
      </c>
      <c r="E19" s="77"/>
    </row>
    <row r="20" spans="1:5" ht="30" customHeight="1" x14ac:dyDescent="0.25">
      <c r="A20" s="86"/>
      <c r="B20" s="87"/>
      <c r="C20" s="87"/>
      <c r="D20" s="173" t="s">
        <v>71</v>
      </c>
      <c r="E20" s="169"/>
    </row>
    <row r="21" spans="1:5" ht="30" customHeight="1" x14ac:dyDescent="0.25">
      <c r="A21" s="88" t="s">
        <v>72</v>
      </c>
      <c r="B21" s="89" t="e">
        <f>VLOOKUP(B4,#REF!,19,0)</f>
        <v>#REF!</v>
      </c>
      <c r="C21" s="90" t="e">
        <f>ROUND(D11/D7,2)</f>
        <v>#REF!</v>
      </c>
      <c r="D21" s="91"/>
      <c r="E21" s="92"/>
    </row>
    <row r="22" spans="1:5" ht="30" customHeight="1" x14ac:dyDescent="0.25">
      <c r="A22" s="88" t="s">
        <v>73</v>
      </c>
      <c r="B22" s="89" t="e">
        <f>VLOOKUP(B4,#REF!,21,0)</f>
        <v>#REF!</v>
      </c>
      <c r="C22" s="90" t="e">
        <f>1-C21</f>
        <v>#REF!</v>
      </c>
      <c r="D22" s="91"/>
      <c r="E22" s="92"/>
    </row>
    <row r="23" spans="1:5" ht="30" customHeight="1" x14ac:dyDescent="0.25">
      <c r="A23" s="88" t="s">
        <v>74</v>
      </c>
      <c r="B23" s="93" t="e">
        <f>VLOOKUP(B4,#REF!,20,0)</f>
        <v>#REF!</v>
      </c>
      <c r="C23" s="90"/>
      <c r="D23" s="94"/>
      <c r="E23" s="95"/>
    </row>
    <row r="24" spans="1:5" ht="30" customHeight="1" x14ac:dyDescent="0.25">
      <c r="A24" s="88" t="s">
        <v>75</v>
      </c>
      <c r="B24" s="96"/>
      <c r="C24" s="97"/>
      <c r="D24" s="97"/>
      <c r="E24" s="98"/>
    </row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14">
    <mergeCell ref="A16:E16"/>
    <mergeCell ref="A17:E17"/>
    <mergeCell ref="A18:E18"/>
    <mergeCell ref="D20:E20"/>
    <mergeCell ref="D6:E6"/>
    <mergeCell ref="D7:E7"/>
    <mergeCell ref="D8:E8"/>
    <mergeCell ref="A10:B10"/>
    <mergeCell ref="A15:E15"/>
    <mergeCell ref="A1:E1"/>
    <mergeCell ref="D2:E2"/>
    <mergeCell ref="D3:E3"/>
    <mergeCell ref="D4:E4"/>
    <mergeCell ref="D5:E5"/>
  </mergeCells>
  <phoneticPr fontId="39" type="noConversion"/>
  <pageMargins left="0.70833333333333304" right="0.51180555555555596" top="0.35416666666666702" bottom="0.59027777777777801" header="0.39305555555555599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opLeftCell="A68" workbookViewId="0">
      <selection activeCell="N14" sqref="N14"/>
    </sheetView>
  </sheetViews>
  <sheetFormatPr defaultColWidth="9" defaultRowHeight="14.4" x14ac:dyDescent="0.25"/>
  <cols>
    <col min="1" max="1" width="4.77734375" style="53" customWidth="1"/>
    <col min="2" max="2" width="5.6640625" style="53" customWidth="1"/>
    <col min="3" max="3" width="7.88671875" style="53" customWidth="1"/>
    <col min="4" max="4" width="6.21875" style="53" customWidth="1"/>
    <col min="5" max="5" width="14.6640625" style="53" customWidth="1"/>
    <col min="6" max="6" width="6.77734375" style="53" customWidth="1"/>
    <col min="7" max="7" width="10.77734375" style="53" customWidth="1"/>
    <col min="8" max="8" width="9" style="53"/>
    <col min="9" max="9" width="4.6640625" style="53" customWidth="1"/>
    <col min="10" max="10" width="15.44140625" style="53" customWidth="1"/>
    <col min="11" max="11" width="14.44140625" style="53"/>
    <col min="12" max="12" width="10.21875" style="53" customWidth="1"/>
    <col min="13" max="13" width="9.77734375" style="53" customWidth="1"/>
    <col min="14" max="16384" width="9" style="53"/>
  </cols>
  <sheetData>
    <row r="1" spans="1:21" ht="40.950000000000003" customHeight="1" x14ac:dyDescent="0.25">
      <c r="A1" s="54" t="s">
        <v>81</v>
      </c>
      <c r="B1" s="54" t="s">
        <v>4</v>
      </c>
      <c r="C1" s="54" t="s">
        <v>82</v>
      </c>
      <c r="D1" s="54" t="s">
        <v>83</v>
      </c>
      <c r="E1" s="54" t="s">
        <v>84</v>
      </c>
      <c r="F1" s="54" t="s">
        <v>85</v>
      </c>
      <c r="G1" s="54" t="s">
        <v>86</v>
      </c>
      <c r="H1" s="54" t="s">
        <v>87</v>
      </c>
      <c r="I1" s="54" t="s">
        <v>88</v>
      </c>
      <c r="J1" s="54" t="s">
        <v>56</v>
      </c>
      <c r="K1" s="54" t="s">
        <v>89</v>
      </c>
      <c r="L1" s="54" t="s">
        <v>90</v>
      </c>
      <c r="M1" s="58" t="s">
        <v>20</v>
      </c>
      <c r="N1" s="58" t="s">
        <v>91</v>
      </c>
      <c r="O1" s="58" t="s">
        <v>92</v>
      </c>
      <c r="P1" s="58" t="s">
        <v>93</v>
      </c>
      <c r="Q1" s="58" t="s">
        <v>94</v>
      </c>
      <c r="R1" s="58" t="s">
        <v>95</v>
      </c>
      <c r="S1" s="58" t="s">
        <v>96</v>
      </c>
      <c r="T1" s="58" t="s">
        <v>97</v>
      </c>
      <c r="U1" s="52"/>
    </row>
    <row r="2" spans="1:21" ht="52.05" customHeight="1" x14ac:dyDescent="0.25">
      <c r="A2" s="54">
        <v>1</v>
      </c>
      <c r="B2" s="54" t="e">
        <f>VLOOKUP(C5,#REF!,2,0)</f>
        <v>#REF!</v>
      </c>
      <c r="C2" s="54" t="e">
        <f>LEFT(VLOOKUP(C5,#REF!,23,0),11)</f>
        <v>#REF!</v>
      </c>
      <c r="D2" s="55" t="e">
        <f>E29</f>
        <v>#REF!</v>
      </c>
      <c r="E2" s="54" t="e">
        <f>VLOOKUP(C5,#REF!,22,0)</f>
        <v>#REF!</v>
      </c>
      <c r="F2" s="54" t="e">
        <f>VLOOKUP(C5,#REF!,25,0)</f>
        <v>#REF!</v>
      </c>
      <c r="G2" s="55" t="e">
        <f>IF(F2="全民推荐","全民经纪人",IF(F2="优居","广西优道房地产信息咨询有限公司",IF(F2="贝壳","南宁贝壳信息科技有限公司","错误")))</f>
        <v>#REF!</v>
      </c>
      <c r="H2" s="54" t="e">
        <f>VLOOKUP(C5,#REF!,4,0)</f>
        <v>#REF!</v>
      </c>
      <c r="I2" s="54" t="s">
        <v>98</v>
      </c>
      <c r="J2" s="59" t="e">
        <f>VLOOKUP(C5,#REF!,50,0)</f>
        <v>#REF!</v>
      </c>
      <c r="K2" s="59" t="e">
        <f>VLOOKUP(C5,#REF!,7,0)</f>
        <v>#REF!</v>
      </c>
      <c r="L2" s="54" t="e">
        <f>VLOOKUP(C5,#REF!,46,0)</f>
        <v>#REF!</v>
      </c>
      <c r="M2" s="58" t="e">
        <f>VLOOKUP(C5,#REF!,11,0)</f>
        <v>#REF!</v>
      </c>
      <c r="N2" s="58" t="e">
        <f>VLOOKUP(C5,#REF!,8,0)</f>
        <v>#REF!</v>
      </c>
      <c r="O2" s="54" t="str">
        <f>IF(E20="10","10",IF(E20="12","12",IF(E20="6-","6",IF(E20="2-","2",IF(E20="1-","1",IF(E20="31","31",IF(E20="32","32",IF(E20="33","33",IF(E20="30","30",IF(E20="3-","3",IF(E20="22","22","错误")))))))))))</f>
        <v>33</v>
      </c>
      <c r="P2" s="55" t="str">
        <f>IF(O2="10",E22,IF(O2="32",E22,IF(O2="33",E22,IF(O2="23",E22,IF(O2="25",E22,IF(O2="22",E22,"/"))))))</f>
        <v>2</v>
      </c>
      <c r="Q2" s="58" t="str">
        <f>IF(E33="-",E31,E32)</f>
        <v>1505</v>
      </c>
      <c r="R2" s="58">
        <v>417340</v>
      </c>
      <c r="S2" s="58">
        <v>1540000</v>
      </c>
      <c r="T2" s="58" t="e">
        <f>VLOOKUP(C5,#REF!,3,0)</f>
        <v>#REF!</v>
      </c>
      <c r="U2" s="52"/>
    </row>
    <row r="5" spans="1:21" x14ac:dyDescent="0.25">
      <c r="C5" s="178" t="s">
        <v>99</v>
      </c>
      <c r="D5" s="178"/>
      <c r="E5" s="178"/>
    </row>
    <row r="6" spans="1:21" x14ac:dyDescent="0.25">
      <c r="C6" s="178"/>
      <c r="D6" s="178"/>
      <c r="E6" s="178"/>
    </row>
    <row r="7" spans="1:21" x14ac:dyDescent="0.25">
      <c r="C7" s="178"/>
      <c r="D7" s="178"/>
      <c r="E7" s="178"/>
    </row>
    <row r="8" spans="1:21" x14ac:dyDescent="0.25">
      <c r="C8" s="178"/>
      <c r="D8" s="178"/>
      <c r="E8" s="178"/>
    </row>
    <row r="9" spans="1:21" x14ac:dyDescent="0.25">
      <c r="C9" s="178"/>
      <c r="D9" s="178"/>
      <c r="E9" s="178"/>
    </row>
    <row r="11" spans="1:21" x14ac:dyDescent="0.25">
      <c r="C11" s="179" t="s">
        <v>100</v>
      </c>
      <c r="D11" s="180"/>
      <c r="E11" s="180"/>
    </row>
    <row r="12" spans="1:21" x14ac:dyDescent="0.25">
      <c r="C12" s="180"/>
      <c r="D12" s="180"/>
      <c r="E12" s="180"/>
    </row>
    <row r="13" spans="1:21" x14ac:dyDescent="0.25">
      <c r="C13" s="180"/>
      <c r="D13" s="180"/>
      <c r="E13" s="180"/>
    </row>
    <row r="14" spans="1:21" x14ac:dyDescent="0.25">
      <c r="C14" s="180"/>
      <c r="D14" s="180"/>
      <c r="E14" s="180"/>
    </row>
    <row r="15" spans="1:21" x14ac:dyDescent="0.25">
      <c r="C15" s="180"/>
      <c r="D15" s="180"/>
      <c r="E15" s="180"/>
    </row>
    <row r="16" spans="1:21" x14ac:dyDescent="0.25">
      <c r="C16" s="180"/>
      <c r="D16" s="180"/>
      <c r="E16" s="180"/>
    </row>
    <row r="17" spans="3:30" x14ac:dyDescent="0.25">
      <c r="C17" s="180"/>
      <c r="D17" s="180"/>
      <c r="E17" s="180"/>
    </row>
    <row r="20" spans="3:30" x14ac:dyDescent="0.25">
      <c r="E20" s="56" t="str">
        <f>LEFT(C5,2)</f>
        <v>33</v>
      </c>
    </row>
    <row r="21" spans="3:30" x14ac:dyDescent="0.25">
      <c r="E21" s="53" t="str">
        <f>LEFT(C5,4)</f>
        <v>33-2</v>
      </c>
    </row>
    <row r="22" spans="3:30" s="52" customFormat="1" ht="17.399999999999999" x14ac:dyDescent="0.25">
      <c r="E22" s="52" t="str">
        <f>RIGHT(E21,1)</f>
        <v>2</v>
      </c>
      <c r="L22" s="60"/>
      <c r="M22" s="61"/>
      <c r="N22" s="62"/>
      <c r="O22" s="61"/>
      <c r="P22" s="63"/>
      <c r="Q22" s="61"/>
      <c r="R22" s="61"/>
      <c r="S22" s="61"/>
      <c r="T22" s="62"/>
      <c r="U22" s="61"/>
      <c r="V22" s="61"/>
      <c r="W22" s="61"/>
      <c r="X22" s="61"/>
      <c r="Y22" s="61"/>
      <c r="Z22" s="61"/>
      <c r="AA22" s="62"/>
      <c r="AB22" s="62"/>
      <c r="AC22" s="62"/>
      <c r="AD22" s="61"/>
    </row>
    <row r="23" spans="3:30" x14ac:dyDescent="0.25">
      <c r="C23" s="56" t="s">
        <v>101</v>
      </c>
      <c r="D23" s="56"/>
      <c r="E23" s="56" t="e">
        <f>MID(E2,17,1)</f>
        <v>#REF!</v>
      </c>
    </row>
    <row r="24" spans="3:30" x14ac:dyDescent="0.25">
      <c r="C24" s="53" t="s">
        <v>102</v>
      </c>
      <c r="E24" s="53" t="e">
        <f>RIGHT(E2,2)</f>
        <v>#REF!</v>
      </c>
    </row>
    <row r="25" spans="3:30" x14ac:dyDescent="0.25">
      <c r="C25" s="56" t="s">
        <v>102</v>
      </c>
      <c r="D25" s="56"/>
      <c r="E25" s="56" t="e">
        <f>MID(E24,1,1)</f>
        <v>#REF!</v>
      </c>
    </row>
    <row r="26" spans="3:30" x14ac:dyDescent="0.25">
      <c r="C26" s="53" t="s">
        <v>101</v>
      </c>
      <c r="E26" s="57" t="e">
        <f>IF(E23="1","男",IF(E23="3","男",IF(E23="5","男",IF(E23="7","男",IF(E23="9","男","女")))))</f>
        <v>#REF!</v>
      </c>
      <c r="F26" s="53" t="s">
        <v>103</v>
      </c>
    </row>
    <row r="27" spans="3:30" x14ac:dyDescent="0.25">
      <c r="C27" s="53" t="s">
        <v>102</v>
      </c>
      <c r="E27" s="57" t="e">
        <f>IF(E25="1","男",IF(E25="3","男",IF(E25="5","男",IF(E25="7","男",IF(E25="9","男","女")))))</f>
        <v>#REF!</v>
      </c>
    </row>
    <row r="28" spans="3:30" x14ac:dyDescent="0.25">
      <c r="E28" s="56" t="e">
        <f>E26&amp;","&amp;E27</f>
        <v>#REF!</v>
      </c>
      <c r="F28" s="53" t="s">
        <v>104</v>
      </c>
    </row>
    <row r="29" spans="3:30" x14ac:dyDescent="0.25">
      <c r="E29" s="53" t="e">
        <f>IF(C30&gt;25,E28,E26)</f>
        <v>#REF!</v>
      </c>
    </row>
    <row r="30" spans="3:30" x14ac:dyDescent="0.25">
      <c r="C30" s="53" t="e">
        <f>LEN(E2)</f>
        <v>#REF!</v>
      </c>
    </row>
    <row r="31" spans="3:30" x14ac:dyDescent="0.25">
      <c r="E31" s="53" t="str">
        <f>RIGHT(C5,3)</f>
        <v>505</v>
      </c>
    </row>
    <row r="32" spans="3:30" x14ac:dyDescent="0.25">
      <c r="E32" s="53" t="str">
        <f>RIGHT(C5,4)</f>
        <v>1505</v>
      </c>
    </row>
    <row r="33" spans="5:5" x14ac:dyDescent="0.25">
      <c r="E33" s="53" t="str">
        <f>LEFT(E32,1)</f>
        <v>1</v>
      </c>
    </row>
  </sheetData>
  <mergeCells count="2">
    <mergeCell ref="C5:E9"/>
    <mergeCell ref="C11:E17"/>
  </mergeCells>
  <phoneticPr fontId="39" type="noConversion"/>
  <dataValidations count="14">
    <dataValidation type="list" allowBlank="1" showInputMessage="1" showErrorMessage="1" sqref="D1 D3:D1048576">
      <formula1>"男,女,男，女"</formula1>
    </dataValidation>
    <dataValidation type="list" allowBlank="1" showInputMessage="1" showErrorMessage="1" sqref="G1 G3:G1048576">
      <formula1>"广西优道房地产信息咨询有限公司,广西江来房地产经纪有限公司,全民经纪人"</formula1>
    </dataValidation>
    <dataValidation type="list" allowBlank="1" showInputMessage="1" showErrorMessage="1" sqref="M22">
      <formula1>"吴培昇,覃莉,黄燕玲,潘美婷,吴培珍,冯琼慧,罗万龙"</formula1>
    </dataValidation>
    <dataValidation type="list" allowBlank="1" showInputMessage="1" showErrorMessage="1" sqref="O22">
      <formula1>"20-25岁,25-30岁,30-35岁,35-40岁,40-50岁,50-60岁,60岁以上"</formula1>
    </dataValidation>
    <dataValidation type="list" allowBlank="1" showInputMessage="1" showErrorMessage="1" sqref="P22">
      <formula1>"路过,优居,金慕,宇洋,贝壳,邕有家,全民,朋友介绍,业主介绍,网络平台,微信朋友圈,户外广告"</formula1>
    </dataValidation>
    <dataValidation type="list" allowBlank="1" showInputMessage="1" showErrorMessage="1" sqref="Q22">
      <formula1>"青秀区,良庆区,江南区,西乡塘,兴宁区,区内,区外"</formula1>
    </dataValidation>
    <dataValidation type="list" allowBlank="1" showInputMessage="1" showErrorMessage="1" sqref="S22">
      <formula1>"1人,2人,3人,4人,5人及以上"</formula1>
    </dataValidation>
    <dataValidation type="list" allowBlank="1" showInputMessage="1" showErrorMessage="1" sqref="T22">
      <formula1>"15分钟客户,15-30分,30-60分,60分以上"</formula1>
    </dataValidation>
    <dataValidation type="list" allowBlank="1" showInputMessage="1" showErrorMessage="1" sqref="U22">
      <formula1>"A,B,C,D,水客"</formula1>
    </dataValidation>
    <dataValidation type="list" allowBlank="1" showInputMessage="1" showErrorMessage="1" sqref="V22">
      <formula1>"103,117,125,144,200,258"</formula1>
    </dataValidation>
    <dataValidation type="list" allowBlank="1" showInputMessage="1" showErrorMessage="1" sqref="W22">
      <formula1>"首套,二套,三套或以上"</formula1>
    </dataValidation>
    <dataValidation type="list" allowBlank="1" showInputMessage="1" showErrorMessage="1" sqref="X22">
      <formula1>"1.3万以下,1.3-1.4万,1.4-1.5万,1.5-1.6万,1.6-1.7万,1.8-1.9万,2万以上"</formula1>
    </dataValidation>
    <dataValidation type="list" allowBlank="1" showInputMessage="1" showErrorMessage="1" sqref="Y22:Z22">
      <formula1>"是,否"</formula1>
    </dataValidation>
    <dataValidation type="list" allowBlank="1" showInputMessage="1" showErrorMessage="1" sqref="AD22">
      <formula1>"交付,面积,交通,学校,地段,价格,精装,户型,园林"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B1"/>
    </sheetView>
  </sheetViews>
  <sheetFormatPr defaultColWidth="9" defaultRowHeight="20.399999999999999" x14ac:dyDescent="0.25"/>
  <cols>
    <col min="1" max="1" width="30.77734375" style="38" customWidth="1"/>
    <col min="2" max="2" width="59.33203125" style="39" customWidth="1"/>
    <col min="3" max="4" width="9" style="39"/>
    <col min="5" max="7" width="9" style="39" hidden="1" customWidth="1"/>
    <col min="8" max="8" width="12.6640625" style="39" hidden="1" customWidth="1"/>
    <col min="9" max="10" width="9" style="39" hidden="1" customWidth="1"/>
    <col min="11" max="16384" width="9" style="39"/>
  </cols>
  <sheetData>
    <row r="1" spans="1:8" s="37" customFormat="1" ht="58.05" customHeight="1" x14ac:dyDescent="0.25">
      <c r="A1" s="181" t="s">
        <v>105</v>
      </c>
      <c r="B1" s="181"/>
      <c r="C1" s="41"/>
      <c r="D1" s="41"/>
      <c r="E1" s="41"/>
    </row>
    <row r="2" spans="1:8" s="37" customFormat="1" ht="58.05" hidden="1" customHeight="1" x14ac:dyDescent="0.25">
      <c r="A2" s="40" t="e">
        <f>VLOOKUP(B3,#REF!,50,0)</f>
        <v>#REF!</v>
      </c>
      <c r="B2" s="40" t="e">
        <f>A2+5</f>
        <v>#REF!</v>
      </c>
      <c r="C2" s="41"/>
      <c r="D2" s="41"/>
      <c r="E2" s="41"/>
    </row>
    <row r="3" spans="1:8" ht="34.049999999999997" customHeight="1" x14ac:dyDescent="0.25">
      <c r="A3" s="42" t="s">
        <v>106</v>
      </c>
      <c r="B3" s="43" t="s">
        <v>107</v>
      </c>
    </row>
    <row r="4" spans="1:8" ht="34.049999999999997" customHeight="1" x14ac:dyDescent="0.25">
      <c r="A4" s="42" t="s">
        <v>108</v>
      </c>
      <c r="B4" s="44" t="e">
        <f>VLOOKUP(B3,#REF!,2,0)</f>
        <v>#REF!</v>
      </c>
    </row>
    <row r="5" spans="1:8" ht="55.95" customHeight="1" x14ac:dyDescent="0.25">
      <c r="A5" s="42" t="s">
        <v>109</v>
      </c>
      <c r="B5" s="45" t="e">
        <f>VLOOKUP(B3,#REF!,22,0)</f>
        <v>#REF!</v>
      </c>
    </row>
    <row r="6" spans="1:8" ht="34.049999999999997" customHeight="1" x14ac:dyDescent="0.25">
      <c r="A6" s="42" t="s">
        <v>110</v>
      </c>
      <c r="B6" s="46" t="e">
        <f>YEAR(A2)&amp;"年"&amp;MONTH(A2)&amp;"月"&amp;DAY(A2)&amp;"日"&amp;"("&amp;TEXT(A2,"aaaa")&amp;")"</f>
        <v>#REF!</v>
      </c>
    </row>
    <row r="7" spans="1:8" ht="34.049999999999997" hidden="1" customHeight="1" x14ac:dyDescent="0.25">
      <c r="A7" s="42" t="s">
        <v>111</v>
      </c>
      <c r="B7" s="46" t="e">
        <f>"最迟"&amp;YEAR(B2)&amp;"年"&amp;MONTH(B2)&amp;"月"&amp;DAY(B2)&amp;"日"&amp;"("&amp;TEXT(B2,"aaaa")&amp;")"&amp;"前"</f>
        <v>#REF!</v>
      </c>
    </row>
    <row r="8" spans="1:8" ht="34.049999999999997" customHeight="1" x14ac:dyDescent="0.25">
      <c r="A8" s="42" t="s">
        <v>112</v>
      </c>
      <c r="B8" s="46" t="e">
        <f>VLOOKUP(B3,#REF!,8,0)</f>
        <v>#REF!</v>
      </c>
    </row>
    <row r="9" spans="1:8" ht="34.049999999999997" customHeight="1" x14ac:dyDescent="0.25">
      <c r="A9" s="42" t="s">
        <v>113</v>
      </c>
      <c r="B9" s="47" t="e">
        <f>VLOOKUP(B3,#REF!,11,0)</f>
        <v>#REF!</v>
      </c>
    </row>
    <row r="10" spans="1:8" ht="34.049999999999997" customHeight="1" x14ac:dyDescent="0.25">
      <c r="A10" s="48" t="s">
        <v>114</v>
      </c>
      <c r="B10" s="47" t="e">
        <f>H10+F10</f>
        <v>#REF!</v>
      </c>
      <c r="E10" s="39" t="e">
        <f>VLOOKUP(B3,#REF!,4,0)</f>
        <v>#REF!</v>
      </c>
      <c r="F10" s="39" t="e">
        <f>E10*2300</f>
        <v>#REF!</v>
      </c>
      <c r="G10" s="39" t="e">
        <f>B9-F10</f>
        <v>#REF!</v>
      </c>
      <c r="H10" s="39" t="e">
        <f>G10/0.99</f>
        <v>#REF!</v>
      </c>
    </row>
    <row r="11" spans="1:8" ht="34.049999999999997" customHeight="1" x14ac:dyDescent="0.25">
      <c r="A11" s="48" t="s">
        <v>115</v>
      </c>
      <c r="B11" s="49"/>
    </row>
    <row r="12" spans="1:8" ht="34.049999999999997" customHeight="1" x14ac:dyDescent="0.25">
      <c r="A12" s="48" t="s">
        <v>116</v>
      </c>
      <c r="B12" s="49"/>
    </row>
    <row r="13" spans="1:8" ht="34.049999999999997" customHeight="1" x14ac:dyDescent="0.25">
      <c r="A13" s="48" t="s">
        <v>117</v>
      </c>
      <c r="B13" s="49"/>
    </row>
    <row r="14" spans="1:8" ht="123" customHeight="1" x14ac:dyDescent="0.25">
      <c r="A14" s="182" t="s">
        <v>118</v>
      </c>
      <c r="B14" s="182"/>
    </row>
    <row r="15" spans="1:8" ht="34.950000000000003" customHeight="1" x14ac:dyDescent="0.25">
      <c r="A15" s="50" t="s">
        <v>119</v>
      </c>
      <c r="B15" s="51" t="s">
        <v>120</v>
      </c>
    </row>
    <row r="16" spans="1:8" ht="34.950000000000003" customHeight="1" x14ac:dyDescent="0.25">
      <c r="A16" s="50" t="s">
        <v>121</v>
      </c>
      <c r="B16" s="51" t="s">
        <v>120</v>
      </c>
    </row>
    <row r="17" spans="1:2" ht="34.950000000000003" customHeight="1" x14ac:dyDescent="0.25">
      <c r="A17" s="50" t="s">
        <v>122</v>
      </c>
      <c r="B17" s="51" t="s">
        <v>120</v>
      </c>
    </row>
    <row r="18" spans="1:2" ht="34.950000000000003" customHeight="1" x14ac:dyDescent="0.25">
      <c r="A18" s="50" t="s">
        <v>123</v>
      </c>
      <c r="B18" s="51" t="s">
        <v>120</v>
      </c>
    </row>
    <row r="19" spans="1:2" ht="34.950000000000003" customHeight="1" x14ac:dyDescent="0.25">
      <c r="A19" s="50" t="s">
        <v>124</v>
      </c>
      <c r="B19" s="51" t="s">
        <v>120</v>
      </c>
    </row>
    <row r="20" spans="1:2" ht="34.950000000000003" customHeight="1" x14ac:dyDescent="0.25">
      <c r="A20" s="50" t="s">
        <v>125</v>
      </c>
      <c r="B20" s="51" t="s">
        <v>120</v>
      </c>
    </row>
  </sheetData>
  <mergeCells count="2">
    <mergeCell ref="A1:B1"/>
    <mergeCell ref="A14:B14"/>
  </mergeCells>
  <phoneticPr fontId="39" type="noConversion"/>
  <pageMargins left="0.74791666666666701" right="0.55069444444444404" top="0.59027777777777801" bottom="0.47222222222222199" header="0.5" footer="0.393055555555555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workbookViewId="0">
      <selection activeCell="J8" sqref="J8"/>
    </sheetView>
  </sheetViews>
  <sheetFormatPr defaultColWidth="9" defaultRowHeight="14.4" x14ac:dyDescent="0.25"/>
  <cols>
    <col min="1" max="1" width="9" style="12"/>
    <col min="2" max="2" width="12.33203125" style="12" customWidth="1"/>
    <col min="3" max="3" width="12.88671875" style="12" customWidth="1"/>
    <col min="4" max="4" width="16.6640625" style="12" customWidth="1"/>
    <col min="5" max="5" width="9" style="12"/>
    <col min="6" max="6" width="23" style="12" customWidth="1"/>
    <col min="7" max="16384" width="9" style="12"/>
  </cols>
  <sheetData>
    <row r="1" spans="1:7" ht="31.95" customHeight="1" x14ac:dyDescent="0.25">
      <c r="A1" s="18" t="s">
        <v>81</v>
      </c>
      <c r="B1" s="18" t="s">
        <v>126</v>
      </c>
      <c r="C1" s="18" t="s">
        <v>94</v>
      </c>
      <c r="D1" s="18" t="s">
        <v>127</v>
      </c>
      <c r="E1" s="18" t="s">
        <v>53</v>
      </c>
      <c r="F1" s="18" t="s">
        <v>128</v>
      </c>
      <c r="G1" s="18" t="s">
        <v>129</v>
      </c>
    </row>
    <row r="2" spans="1:7" ht="30" customHeight="1" x14ac:dyDescent="0.25">
      <c r="A2" s="18"/>
      <c r="B2" s="26"/>
      <c r="C2" s="27"/>
      <c r="D2" s="28"/>
      <c r="E2" s="29"/>
      <c r="F2" s="30"/>
      <c r="G2" s="18"/>
    </row>
    <row r="3" spans="1:7" ht="30" customHeight="1" x14ac:dyDescent="0.25">
      <c r="A3" s="18"/>
      <c r="B3" s="31"/>
      <c r="C3" s="27"/>
      <c r="D3" s="28"/>
      <c r="E3" s="29"/>
      <c r="F3" s="30"/>
      <c r="G3" s="18"/>
    </row>
    <row r="4" spans="1:7" ht="30" customHeight="1" x14ac:dyDescent="0.25">
      <c r="A4" s="18"/>
      <c r="B4" s="32"/>
      <c r="C4" s="27"/>
      <c r="D4" s="29"/>
      <c r="E4" s="29"/>
      <c r="F4" s="30"/>
      <c r="G4" s="18"/>
    </row>
    <row r="5" spans="1:7" ht="30" customHeight="1" x14ac:dyDescent="0.25">
      <c r="A5" s="18"/>
      <c r="B5" s="32"/>
      <c r="C5" s="27"/>
      <c r="D5" s="29"/>
      <c r="E5" s="29"/>
      <c r="F5" s="30"/>
      <c r="G5" s="18"/>
    </row>
    <row r="6" spans="1:7" ht="30" customHeight="1" x14ac:dyDescent="0.25">
      <c r="A6" s="18"/>
      <c r="B6" s="31"/>
      <c r="C6" s="27"/>
      <c r="D6" s="33"/>
      <c r="E6" s="33"/>
      <c r="F6" s="30"/>
      <c r="G6" s="18"/>
    </row>
    <row r="7" spans="1:7" ht="30" customHeight="1" x14ac:dyDescent="0.25">
      <c r="A7" s="18"/>
      <c r="B7" s="31"/>
      <c r="C7" s="27"/>
      <c r="D7" s="29"/>
      <c r="E7" s="33"/>
      <c r="F7" s="30"/>
      <c r="G7" s="18"/>
    </row>
    <row r="8" spans="1:7" ht="30" customHeight="1" x14ac:dyDescent="0.25">
      <c r="A8" s="18"/>
      <c r="B8" s="31"/>
      <c r="C8" s="27"/>
      <c r="D8" s="29"/>
      <c r="E8" s="33"/>
      <c r="F8" s="30"/>
      <c r="G8" s="18"/>
    </row>
    <row r="9" spans="1:7" ht="30" customHeight="1" x14ac:dyDescent="0.25">
      <c r="A9" s="18"/>
      <c r="B9" s="31"/>
      <c r="C9" s="27"/>
      <c r="D9" s="29"/>
      <c r="E9" s="29"/>
      <c r="F9" s="30"/>
      <c r="G9" s="18"/>
    </row>
    <row r="10" spans="1:7" ht="30" customHeight="1" x14ac:dyDescent="0.25">
      <c r="A10" s="18"/>
      <c r="B10" s="31"/>
      <c r="C10" s="27"/>
      <c r="D10" s="29"/>
      <c r="E10" s="29"/>
      <c r="F10" s="30"/>
      <c r="G10" s="18"/>
    </row>
    <row r="11" spans="1:7" ht="30" customHeight="1" x14ac:dyDescent="0.25">
      <c r="A11" s="18"/>
      <c r="B11" s="31"/>
      <c r="C11" s="27"/>
      <c r="D11" s="29"/>
      <c r="E11" s="29"/>
      <c r="F11" s="30"/>
      <c r="G11" s="18"/>
    </row>
    <row r="12" spans="1:7" ht="30" customHeight="1" x14ac:dyDescent="0.25">
      <c r="A12" s="18"/>
      <c r="B12" s="31"/>
      <c r="C12" s="34"/>
      <c r="D12" s="35"/>
      <c r="E12" s="35"/>
      <c r="F12" s="30"/>
      <c r="G12" s="18"/>
    </row>
    <row r="13" spans="1:7" ht="30" customHeight="1" x14ac:dyDescent="0.25">
      <c r="A13" s="18"/>
      <c r="B13" s="31"/>
      <c r="C13" s="34"/>
      <c r="D13" s="35"/>
      <c r="E13" s="35"/>
      <c r="F13" s="30"/>
      <c r="G13" s="18"/>
    </row>
    <row r="14" spans="1:7" ht="30" customHeight="1" x14ac:dyDescent="0.25">
      <c r="A14" s="18"/>
      <c r="B14" s="31"/>
      <c r="C14" s="27"/>
      <c r="D14" s="33"/>
      <c r="E14" s="33"/>
      <c r="F14" s="30"/>
      <c r="G14" s="18"/>
    </row>
    <row r="15" spans="1:7" ht="30" customHeight="1" x14ac:dyDescent="0.25">
      <c r="A15" s="18"/>
      <c r="B15" s="36"/>
      <c r="C15" s="34"/>
      <c r="D15" s="35"/>
      <c r="E15" s="35"/>
      <c r="F15" s="30"/>
      <c r="G15" s="18"/>
    </row>
    <row r="16" spans="1:7" ht="30" customHeight="1" x14ac:dyDescent="0.25">
      <c r="A16" s="18"/>
      <c r="B16" s="36"/>
      <c r="C16" s="27"/>
      <c r="D16" s="29"/>
      <c r="E16" s="29"/>
      <c r="F16" s="30"/>
      <c r="G16" s="18"/>
    </row>
    <row r="17" spans="1:7" ht="30" customHeight="1" x14ac:dyDescent="0.25">
      <c r="A17" s="18"/>
      <c r="B17" s="31"/>
      <c r="C17" s="27"/>
      <c r="D17" s="29"/>
      <c r="E17" s="29"/>
      <c r="F17" s="30"/>
      <c r="G17" s="18"/>
    </row>
    <row r="18" spans="1:7" ht="30" customHeight="1" x14ac:dyDescent="0.25">
      <c r="A18" s="18"/>
      <c r="B18" s="31"/>
      <c r="C18" s="27"/>
      <c r="D18" s="29"/>
      <c r="E18" s="29"/>
      <c r="F18" s="30"/>
      <c r="G18" s="18"/>
    </row>
    <row r="19" spans="1:7" ht="30" customHeight="1" x14ac:dyDescent="0.25">
      <c r="A19" s="18"/>
      <c r="B19" s="31"/>
      <c r="C19" s="27"/>
      <c r="D19" s="29"/>
      <c r="E19" s="29"/>
      <c r="F19" s="30"/>
      <c r="G19" s="18"/>
    </row>
    <row r="20" spans="1:7" ht="30" customHeight="1" x14ac:dyDescent="0.25">
      <c r="A20" s="18"/>
      <c r="B20" s="31"/>
      <c r="C20" s="27"/>
      <c r="D20" s="29"/>
      <c r="E20" s="29"/>
      <c r="F20" s="30"/>
      <c r="G20" s="18"/>
    </row>
    <row r="21" spans="1:7" ht="30" customHeight="1" x14ac:dyDescent="0.25">
      <c r="A21" s="18"/>
      <c r="B21" s="31"/>
      <c r="C21" s="27"/>
      <c r="D21" s="29"/>
      <c r="E21" s="29"/>
      <c r="F21" s="30"/>
      <c r="G21" s="18"/>
    </row>
    <row r="22" spans="1:7" ht="30" customHeight="1" x14ac:dyDescent="0.25">
      <c r="A22" s="18"/>
      <c r="B22" s="31"/>
      <c r="C22" s="27"/>
      <c r="D22" s="29"/>
      <c r="E22" s="29"/>
      <c r="F22" s="30"/>
      <c r="G22" s="18"/>
    </row>
    <row r="23" spans="1:7" ht="30" customHeight="1" x14ac:dyDescent="0.25">
      <c r="A23" s="18"/>
      <c r="B23" s="31"/>
      <c r="C23" s="27"/>
      <c r="D23" s="29"/>
      <c r="E23" s="29"/>
      <c r="F23" s="30"/>
      <c r="G23" s="18"/>
    </row>
    <row r="24" spans="1:7" ht="30" customHeight="1" x14ac:dyDescent="0.25">
      <c r="A24" s="18"/>
      <c r="B24" s="31"/>
      <c r="C24" s="27"/>
      <c r="D24" s="29"/>
      <c r="E24" s="29"/>
      <c r="F24" s="30"/>
      <c r="G24" s="18"/>
    </row>
    <row r="25" spans="1:7" ht="30" customHeight="1" x14ac:dyDescent="0.25">
      <c r="A25" s="18"/>
      <c r="B25" s="31"/>
      <c r="C25" s="27"/>
      <c r="D25" s="29"/>
      <c r="E25" s="29"/>
      <c r="F25" s="30"/>
      <c r="G25" s="18"/>
    </row>
    <row r="26" spans="1:7" ht="30" customHeight="1" x14ac:dyDescent="0.25">
      <c r="A26" s="18"/>
      <c r="B26" s="31"/>
      <c r="C26" s="27"/>
      <c r="D26" s="29"/>
      <c r="E26" s="29"/>
      <c r="F26" s="30"/>
      <c r="G26" s="18"/>
    </row>
    <row r="27" spans="1:7" ht="30" customHeight="1" x14ac:dyDescent="0.25">
      <c r="A27" s="18"/>
      <c r="B27" s="31"/>
      <c r="C27" s="27"/>
      <c r="D27" s="29"/>
      <c r="E27" s="29"/>
      <c r="F27" s="30"/>
      <c r="G27" s="18"/>
    </row>
    <row r="28" spans="1:7" ht="30" customHeight="1" x14ac:dyDescent="0.25">
      <c r="A28" s="18"/>
      <c r="B28" s="31"/>
      <c r="C28" s="27"/>
      <c r="D28" s="29"/>
      <c r="E28" s="29"/>
      <c r="F28" s="30"/>
      <c r="G28" s="18"/>
    </row>
    <row r="29" spans="1:7" ht="30" customHeight="1" x14ac:dyDescent="0.25">
      <c r="A29" s="18"/>
      <c r="B29" s="31"/>
      <c r="C29" s="27"/>
      <c r="D29" s="29"/>
      <c r="E29" s="29"/>
      <c r="F29" s="30"/>
      <c r="G29" s="18"/>
    </row>
    <row r="30" spans="1:7" ht="36" customHeight="1" x14ac:dyDescent="0.25">
      <c r="A30" s="18"/>
      <c r="B30" s="32"/>
      <c r="C30" s="27"/>
      <c r="D30" s="33"/>
      <c r="E30" s="29"/>
      <c r="F30" s="30"/>
      <c r="G30" s="18"/>
    </row>
    <row r="31" spans="1:7" ht="42" customHeight="1" x14ac:dyDescent="0.25">
      <c r="G31" s="12" t="s">
        <v>130</v>
      </c>
    </row>
  </sheetData>
  <autoFilter ref="A1:G31"/>
  <phoneticPr fontId="39" type="noConversion"/>
  <dataValidations count="1">
    <dataValidation type="list" allowBlank="1" showInputMessage="1" showErrorMessage="1" sqref="E2:E30">
      <formula1>"吴培昇,覃莉,李丽芳,潘美婷,吴培珍,冯琼慧,罗万龙"</formula1>
    </dataValidation>
  </dataValidations>
  <pageMargins left="0.75" right="0.75" top="1" bottom="1" header="0.5" footer="0.5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B33"/>
  <sheetViews>
    <sheetView topLeftCell="B4" workbookViewId="0">
      <selection activeCell="AY88" sqref="AY88"/>
    </sheetView>
  </sheetViews>
  <sheetFormatPr defaultColWidth="9" defaultRowHeight="14.4" x14ac:dyDescent="0.25"/>
  <cols>
    <col min="1" max="1" width="9.77734375" style="12" customWidth="1"/>
    <col min="2" max="2" width="9" style="12"/>
    <col min="3" max="6" width="6.6640625" style="12" customWidth="1"/>
    <col min="7" max="7" width="11.44140625" style="12" customWidth="1"/>
    <col min="8" max="8" width="6.6640625" style="12" customWidth="1"/>
    <col min="9" max="9" width="8.44140625" style="12" customWidth="1"/>
    <col min="10" max="10" width="6.6640625" style="12" customWidth="1"/>
    <col min="11" max="11" width="6.6640625" style="12" hidden="1" customWidth="1"/>
    <col min="12" max="12" width="12.6640625" style="12" customWidth="1"/>
    <col min="13" max="14" width="6.6640625" style="12" customWidth="1"/>
    <col min="15" max="15" width="6.6640625" style="12" hidden="1" customWidth="1"/>
    <col min="16" max="16" width="6.6640625" style="12" customWidth="1"/>
    <col min="17" max="16384" width="9" style="12"/>
  </cols>
  <sheetData>
    <row r="8" spans="2:28" ht="40.950000000000003" customHeight="1" x14ac:dyDescent="0.25">
      <c r="B8" s="187" t="s">
        <v>53</v>
      </c>
      <c r="C8" s="183" t="s">
        <v>131</v>
      </c>
      <c r="D8" s="183"/>
      <c r="E8" s="183"/>
      <c r="F8" s="183" t="s">
        <v>132</v>
      </c>
      <c r="G8" s="184" t="s">
        <v>133</v>
      </c>
      <c r="H8" s="184"/>
      <c r="I8" s="184"/>
      <c r="J8" s="184"/>
      <c r="K8" s="14"/>
      <c r="L8" s="185" t="s">
        <v>134</v>
      </c>
      <c r="M8" s="185"/>
      <c r="N8" s="185"/>
      <c r="O8" s="21"/>
      <c r="P8" s="188" t="s">
        <v>135</v>
      </c>
    </row>
    <row r="9" spans="2:28" ht="40.950000000000003" customHeight="1" x14ac:dyDescent="0.25">
      <c r="B9" s="187"/>
      <c r="C9" s="13" t="s">
        <v>136</v>
      </c>
      <c r="D9" s="13" t="s">
        <v>137</v>
      </c>
      <c r="E9" s="13" t="s">
        <v>138</v>
      </c>
      <c r="F9" s="183"/>
      <c r="G9" s="14" t="s">
        <v>94</v>
      </c>
      <c r="H9" s="14" t="s">
        <v>139</v>
      </c>
      <c r="I9" s="14" t="s">
        <v>140</v>
      </c>
      <c r="J9" s="14" t="s">
        <v>141</v>
      </c>
      <c r="K9" s="14"/>
      <c r="L9" s="20" t="s">
        <v>94</v>
      </c>
      <c r="M9" s="20" t="s">
        <v>139</v>
      </c>
      <c r="N9" s="20" t="s">
        <v>140</v>
      </c>
      <c r="O9" s="22"/>
      <c r="P9" s="189"/>
      <c r="R9" s="186" t="str">
        <f>"来访"&amp;C18&amp;"组"&amp;"，"&amp;"自然"&amp;C17&amp;"组"&amp;"，"&amp;"渠道"&amp;D17&amp;"组"&amp;"，"&amp;"全民"&amp;E17&amp;"组"</f>
        <v>来访3组，自然2组，渠道1组，全民0组</v>
      </c>
      <c r="S9" s="186"/>
      <c r="T9" s="186"/>
      <c r="U9" s="186"/>
      <c r="V9" s="186"/>
      <c r="W9" s="18" t="str">
        <f>"老客"&amp;F17&amp;"组"</f>
        <v>老客0组</v>
      </c>
      <c r="X9" s="18" t="str">
        <f>"回款"&amp;P17&amp;"元"</f>
        <v>回款997559元</v>
      </c>
    </row>
    <row r="10" spans="2:28" ht="30" customHeight="1" x14ac:dyDescent="0.25">
      <c r="B10" s="15" t="s">
        <v>142</v>
      </c>
      <c r="C10" s="16"/>
      <c r="D10" s="16"/>
      <c r="E10" s="16"/>
      <c r="F10" s="16"/>
      <c r="G10" s="17"/>
      <c r="H10" s="17"/>
      <c r="I10" s="17"/>
      <c r="J10" s="17"/>
      <c r="K10" s="17"/>
      <c r="L10" s="23" t="s">
        <v>143</v>
      </c>
      <c r="M10" s="23">
        <v>124.56</v>
      </c>
      <c r="N10" s="24">
        <v>1920666</v>
      </c>
      <c r="O10" s="23">
        <f>IF(M10&gt;0,1,0)</f>
        <v>1</v>
      </c>
      <c r="P10" s="24">
        <v>560666</v>
      </c>
      <c r="Q10" s="25" t="str">
        <f>"认购"&amp;K17&amp;"套"</f>
        <v>认购0套</v>
      </c>
      <c r="R10" s="186" t="str">
        <f>G10&amp;","&amp;H10&amp;","&amp;I10&amp;","&amp;J10</f>
        <v>,,,</v>
      </c>
      <c r="S10" s="186"/>
      <c r="T10" s="186"/>
      <c r="U10" s="186"/>
      <c r="V10" s="186"/>
      <c r="W10" s="25" t="str">
        <f>"换签"&amp;O17&amp;"套"</f>
        <v>换签2套</v>
      </c>
      <c r="X10" s="186" t="str">
        <f>L10&amp;","&amp;M10&amp;","&amp;N10</f>
        <v>33-1-802,124.56,1920666</v>
      </c>
      <c r="Y10" s="186"/>
      <c r="Z10" s="186"/>
      <c r="AA10" s="186"/>
      <c r="AB10" s="186"/>
    </row>
    <row r="11" spans="2:28" ht="30" customHeight="1" x14ac:dyDescent="0.25">
      <c r="B11" s="15" t="s">
        <v>144</v>
      </c>
      <c r="C11" s="16"/>
      <c r="D11" s="16"/>
      <c r="E11" s="16"/>
      <c r="F11" s="16"/>
      <c r="G11" s="17"/>
      <c r="H11" s="17"/>
      <c r="I11" s="17"/>
      <c r="J11" s="17"/>
      <c r="K11" s="17"/>
      <c r="L11" s="23" t="s">
        <v>145</v>
      </c>
      <c r="M11" s="23">
        <v>102.8</v>
      </c>
      <c r="N11" s="23">
        <v>1716893</v>
      </c>
      <c r="O11" s="23">
        <f t="shared" ref="O11:O16" si="0">IF(M11&gt;0,1,0)</f>
        <v>1</v>
      </c>
      <c r="P11" s="24">
        <v>416893</v>
      </c>
      <c r="R11" s="186" t="str">
        <f>G11&amp;","&amp;H11&amp;","&amp;I11&amp;","&amp;J11&amp;","</f>
        <v>,,,,</v>
      </c>
      <c r="S11" s="186"/>
      <c r="T11" s="186"/>
      <c r="U11" s="186"/>
      <c r="V11" s="186"/>
      <c r="X11" s="186"/>
      <c r="Y11" s="186"/>
      <c r="Z11" s="186"/>
      <c r="AA11" s="186"/>
      <c r="AB11" s="186"/>
    </row>
    <row r="12" spans="2:28" ht="30" customHeight="1" x14ac:dyDescent="0.25">
      <c r="B12" s="15" t="s">
        <v>146</v>
      </c>
      <c r="C12" s="16"/>
      <c r="D12" s="16">
        <v>1</v>
      </c>
      <c r="E12" s="16"/>
      <c r="F12" s="16"/>
      <c r="G12" s="17"/>
      <c r="H12" s="17"/>
      <c r="I12" s="17"/>
      <c r="J12" s="17"/>
      <c r="K12" s="17"/>
      <c r="L12" s="23"/>
      <c r="M12" s="23"/>
      <c r="N12" s="23"/>
      <c r="O12" s="23">
        <f t="shared" si="0"/>
        <v>0</v>
      </c>
      <c r="P12" s="24"/>
      <c r="R12" s="186" t="str">
        <f t="shared" ref="R12:R16" si="1">G12&amp;","&amp;H12&amp;","&amp;I12&amp;","&amp;J12&amp;","</f>
        <v>,,,,</v>
      </c>
      <c r="S12" s="186"/>
      <c r="T12" s="186"/>
      <c r="U12" s="186"/>
      <c r="V12" s="186"/>
      <c r="X12" s="186" t="str">
        <f t="shared" ref="X12:X16" si="2">N12&amp;","&amp;P12&amp;","&amp;Q12&amp;","&amp;R12&amp;","</f>
        <v>,,,,,,,,</v>
      </c>
      <c r="Y12" s="186"/>
      <c r="Z12" s="186"/>
      <c r="AA12" s="186"/>
      <c r="AB12" s="186"/>
    </row>
    <row r="13" spans="2:28" ht="30" customHeight="1" x14ac:dyDescent="0.25">
      <c r="B13" s="15" t="s">
        <v>147</v>
      </c>
      <c r="C13" s="16">
        <v>1</v>
      </c>
      <c r="D13" s="16"/>
      <c r="E13" s="16"/>
      <c r="F13" s="16"/>
      <c r="G13" s="17"/>
      <c r="H13" s="17"/>
      <c r="I13" s="17"/>
      <c r="J13" s="17"/>
      <c r="K13" s="17"/>
      <c r="L13" s="23"/>
      <c r="M13" s="23"/>
      <c r="N13" s="23"/>
      <c r="O13" s="23">
        <f t="shared" si="0"/>
        <v>0</v>
      </c>
      <c r="P13" s="24"/>
      <c r="R13" s="186" t="str">
        <f>G13&amp;","&amp;H13&amp;","&amp;I13&amp;","&amp;J13</f>
        <v>,,,</v>
      </c>
      <c r="S13" s="186"/>
      <c r="T13" s="186"/>
      <c r="U13" s="186"/>
      <c r="V13" s="186"/>
      <c r="X13" s="186" t="str">
        <f t="shared" si="2"/>
        <v>,,,,,,,</v>
      </c>
      <c r="Y13" s="186"/>
      <c r="Z13" s="186"/>
      <c r="AA13" s="186"/>
      <c r="AB13" s="186"/>
    </row>
    <row r="14" spans="2:28" ht="30" customHeight="1" x14ac:dyDescent="0.25">
      <c r="B14" s="15" t="s">
        <v>148</v>
      </c>
      <c r="C14" s="16">
        <v>1</v>
      </c>
      <c r="D14" s="16"/>
      <c r="E14" s="16"/>
      <c r="F14" s="16"/>
      <c r="G14" s="17"/>
      <c r="H14" s="17"/>
      <c r="I14" s="17"/>
      <c r="J14" s="17"/>
      <c r="K14" s="17"/>
      <c r="L14" s="23"/>
      <c r="M14" s="23"/>
      <c r="N14" s="23"/>
      <c r="O14" s="23">
        <f t="shared" si="0"/>
        <v>0</v>
      </c>
      <c r="P14" s="24"/>
      <c r="R14" s="186" t="str">
        <f t="shared" si="1"/>
        <v>,,,,</v>
      </c>
      <c r="S14" s="186"/>
      <c r="T14" s="186"/>
      <c r="U14" s="186"/>
      <c r="V14" s="186"/>
      <c r="X14" s="186" t="str">
        <f t="shared" si="2"/>
        <v>,,,,,,,,</v>
      </c>
      <c r="Y14" s="186"/>
      <c r="Z14" s="186"/>
      <c r="AA14" s="186"/>
      <c r="AB14" s="186"/>
    </row>
    <row r="15" spans="2:28" ht="30" customHeight="1" x14ac:dyDescent="0.25">
      <c r="B15" s="15" t="s">
        <v>149</v>
      </c>
      <c r="C15" s="16"/>
      <c r="D15" s="16"/>
      <c r="E15" s="16"/>
      <c r="F15" s="16"/>
      <c r="G15" s="17"/>
      <c r="H15" s="17"/>
      <c r="I15" s="17"/>
      <c r="J15" s="17"/>
      <c r="K15" s="17"/>
      <c r="L15" s="23"/>
      <c r="M15" s="23"/>
      <c r="N15" s="23"/>
      <c r="O15" s="23">
        <f t="shared" si="0"/>
        <v>0</v>
      </c>
      <c r="P15" s="24"/>
      <c r="R15" s="186" t="str">
        <f t="shared" si="1"/>
        <v>,,,,</v>
      </c>
      <c r="S15" s="186"/>
      <c r="T15" s="186"/>
      <c r="U15" s="186"/>
      <c r="V15" s="186"/>
      <c r="X15" s="186" t="str">
        <f t="shared" si="2"/>
        <v>,,,,,,,,</v>
      </c>
      <c r="Y15" s="186"/>
      <c r="Z15" s="186"/>
      <c r="AA15" s="186"/>
      <c r="AB15" s="186"/>
    </row>
    <row r="16" spans="2:28" ht="30" customHeight="1" x14ac:dyDescent="0.25">
      <c r="B16" s="15" t="s">
        <v>150</v>
      </c>
      <c r="C16" s="16"/>
      <c r="D16" s="16"/>
      <c r="E16" s="16"/>
      <c r="F16" s="16"/>
      <c r="G16" s="17"/>
      <c r="H16" s="17"/>
      <c r="I16" s="17"/>
      <c r="J16" s="17"/>
      <c r="K16" s="17">
        <f>IF(H16&gt;0,1,0)</f>
        <v>0</v>
      </c>
      <c r="L16" s="23"/>
      <c r="M16" s="23"/>
      <c r="N16" s="23"/>
      <c r="O16" s="23">
        <f t="shared" si="0"/>
        <v>0</v>
      </c>
      <c r="P16" s="24">
        <v>20000</v>
      </c>
      <c r="R16" s="186" t="str">
        <f t="shared" si="1"/>
        <v>,,,,</v>
      </c>
      <c r="S16" s="186"/>
      <c r="T16" s="186"/>
      <c r="U16" s="186"/>
      <c r="V16" s="186"/>
      <c r="X16" s="186" t="str">
        <f t="shared" si="2"/>
        <v>,20000,,,,,,,</v>
      </c>
      <c r="Y16" s="186"/>
      <c r="Z16" s="186"/>
      <c r="AA16" s="186"/>
      <c r="AB16" s="186"/>
    </row>
    <row r="17" spans="2:16" ht="30" customHeight="1" x14ac:dyDescent="0.25">
      <c r="B17" s="18" t="s">
        <v>151</v>
      </c>
      <c r="C17" s="18">
        <f>SUM(C10:C16)</f>
        <v>2</v>
      </c>
      <c r="D17" s="18">
        <f>SUM(D10:D16)</f>
        <v>1</v>
      </c>
      <c r="E17" s="18">
        <f>SUM(E10:E16)</f>
        <v>0</v>
      </c>
      <c r="F17" s="18">
        <f>SUM(F10:F16)</f>
        <v>0</v>
      </c>
      <c r="G17" s="18"/>
      <c r="H17" s="18">
        <f>SUM(H10:H16)</f>
        <v>0</v>
      </c>
      <c r="I17" s="18">
        <f>SUM(I10:I16)</f>
        <v>0</v>
      </c>
      <c r="J17" s="18"/>
      <c r="K17" s="18">
        <f>SUM(K10:K16)</f>
        <v>0</v>
      </c>
      <c r="L17" s="18"/>
      <c r="M17" s="18">
        <f>SUM(M10:M16)</f>
        <v>227.36</v>
      </c>
      <c r="N17" s="18">
        <f>SUM(N10:N16)</f>
        <v>3637559</v>
      </c>
      <c r="O17" s="18">
        <f>SUM(O10:O16)</f>
        <v>2</v>
      </c>
      <c r="P17" s="18">
        <f>SUM(P10:P16)</f>
        <v>997559</v>
      </c>
    </row>
    <row r="18" spans="2:16" ht="30" customHeight="1" x14ac:dyDescent="0.25">
      <c r="B18" s="19" t="s">
        <v>152</v>
      </c>
      <c r="C18" s="18">
        <f>SUM(C17:E17)</f>
        <v>3</v>
      </c>
    </row>
    <row r="19" spans="2:16" ht="30" customHeight="1" x14ac:dyDescent="0.25"/>
    <row r="20" spans="2:16" ht="30" customHeight="1" x14ac:dyDescent="0.25"/>
    <row r="21" spans="2:16" ht="30" customHeight="1" x14ac:dyDescent="0.25"/>
    <row r="22" spans="2:16" ht="30" customHeight="1" x14ac:dyDescent="0.25"/>
    <row r="23" spans="2:16" ht="30" customHeight="1" x14ac:dyDescent="0.25"/>
    <row r="24" spans="2:16" ht="30" customHeight="1" x14ac:dyDescent="0.25"/>
    <row r="25" spans="2:16" ht="30" customHeight="1" x14ac:dyDescent="0.25"/>
    <row r="26" spans="2:16" ht="30" customHeight="1" x14ac:dyDescent="0.25"/>
    <row r="27" spans="2:16" ht="30" customHeight="1" x14ac:dyDescent="0.25"/>
    <row r="28" spans="2:16" ht="30" customHeight="1" x14ac:dyDescent="0.25"/>
    <row r="29" spans="2:16" ht="30" customHeight="1" x14ac:dyDescent="0.25"/>
    <row r="30" spans="2:16" ht="30" customHeight="1" x14ac:dyDescent="0.25"/>
    <row r="31" spans="2:16" ht="30" customHeight="1" x14ac:dyDescent="0.25"/>
    <row r="32" spans="2:16" ht="30" customHeight="1" x14ac:dyDescent="0.25"/>
    <row r="33" ht="30" customHeight="1" x14ac:dyDescent="0.25"/>
  </sheetData>
  <sheetProtection password="CE28" sheet="1" objects="1"/>
  <mergeCells count="21">
    <mergeCell ref="R16:V16"/>
    <mergeCell ref="X16:AB16"/>
    <mergeCell ref="B8:B9"/>
    <mergeCell ref="F8:F9"/>
    <mergeCell ref="P8:P9"/>
    <mergeCell ref="R13:V13"/>
    <mergeCell ref="X13:AB13"/>
    <mergeCell ref="R14:V14"/>
    <mergeCell ref="X14:AB14"/>
    <mergeCell ref="R15:V15"/>
    <mergeCell ref="X15:AB15"/>
    <mergeCell ref="X10:AB10"/>
    <mergeCell ref="R11:V11"/>
    <mergeCell ref="X11:AB11"/>
    <mergeCell ref="R12:V12"/>
    <mergeCell ref="X12:AB12"/>
    <mergeCell ref="C8:E8"/>
    <mergeCell ref="G8:J8"/>
    <mergeCell ref="L8:N8"/>
    <mergeCell ref="R9:V9"/>
    <mergeCell ref="R10:V10"/>
  </mergeCells>
  <phoneticPr fontId="39" type="noConversion"/>
  <dataValidations count="2">
    <dataValidation type="list" allowBlank="1" showInputMessage="1" showErrorMessage="1" sqref="J10:J16">
      <formula1>"自然,优居,全民"</formula1>
    </dataValidation>
    <dataValidation type="list" allowBlank="1" showInputMessage="1" showErrorMessage="1" sqref="C10:F16">
      <formula1>"0,1,2,3,4,5"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9"/>
  <sheetViews>
    <sheetView tabSelected="1" workbookViewId="0">
      <selection activeCell="D3" sqref="D3"/>
    </sheetView>
  </sheetViews>
  <sheetFormatPr defaultColWidth="9" defaultRowHeight="17.399999999999999" x14ac:dyDescent="0.25"/>
  <cols>
    <col min="1" max="1" width="10.6640625" style="2" customWidth="1"/>
    <col min="2" max="2" width="18.109375" style="3" customWidth="1"/>
    <col min="3" max="3" width="22.33203125" style="2" customWidth="1"/>
    <col min="4" max="4" width="23.88671875" style="1" customWidth="1"/>
    <col min="5" max="16384" width="9" style="2"/>
  </cols>
  <sheetData>
    <row r="1" spans="1:4" ht="22.8" customHeight="1" x14ac:dyDescent="0.25">
      <c r="A1" s="190" t="s">
        <v>153</v>
      </c>
      <c r="B1" s="190"/>
      <c r="C1" s="190"/>
    </row>
    <row r="2" spans="1:4" s="1" customFormat="1" ht="36" customHeight="1" x14ac:dyDescent="0.25">
      <c r="A2" s="191" t="s">
        <v>630</v>
      </c>
      <c r="B2" s="191"/>
      <c r="C2" s="191"/>
      <c r="D2" s="191"/>
    </row>
    <row r="3" spans="1:4" s="1" customFormat="1" ht="31.8" customHeight="1" x14ac:dyDescent="0.25">
      <c r="A3" s="4" t="s">
        <v>81</v>
      </c>
      <c r="B3" s="5" t="s">
        <v>94</v>
      </c>
      <c r="C3" s="5" t="s">
        <v>154</v>
      </c>
      <c r="D3" s="128" t="s">
        <v>631</v>
      </c>
    </row>
    <row r="4" spans="1:4" s="1" customFormat="1" ht="25.05" customHeight="1" x14ac:dyDescent="0.25">
      <c r="A4" s="4">
        <v>1</v>
      </c>
      <c r="B4" s="6" t="s">
        <v>155</v>
      </c>
      <c r="C4" s="6">
        <v>199.05</v>
      </c>
      <c r="D4" s="7"/>
    </row>
    <row r="5" spans="1:4" s="1" customFormat="1" ht="25.05" customHeight="1" x14ac:dyDescent="0.25">
      <c r="A5" s="4">
        <v>2</v>
      </c>
      <c r="B5" s="6" t="s">
        <v>156</v>
      </c>
      <c r="C5" s="6">
        <v>200.87</v>
      </c>
      <c r="D5" s="7"/>
    </row>
    <row r="6" spans="1:4" s="1" customFormat="1" ht="25.05" customHeight="1" x14ac:dyDescent="0.25">
      <c r="A6" s="4">
        <v>3</v>
      </c>
      <c r="B6" s="6" t="s">
        <v>157</v>
      </c>
      <c r="C6" s="6">
        <v>145.43</v>
      </c>
      <c r="D6" s="7"/>
    </row>
    <row r="7" spans="1:4" s="1" customFormat="1" ht="25.05" customHeight="1" x14ac:dyDescent="0.25">
      <c r="A7" s="4">
        <v>4</v>
      </c>
      <c r="B7" s="6" t="s">
        <v>158</v>
      </c>
      <c r="C7" s="6">
        <v>145.38999999999999</v>
      </c>
      <c r="D7" s="7"/>
    </row>
    <row r="8" spans="1:4" s="1" customFormat="1" ht="25.05" customHeight="1" x14ac:dyDescent="0.25">
      <c r="A8" s="4">
        <v>5</v>
      </c>
      <c r="B8" s="6" t="s">
        <v>159</v>
      </c>
      <c r="C8" s="6">
        <v>199.3</v>
      </c>
      <c r="D8" s="7"/>
    </row>
    <row r="9" spans="1:4" s="1" customFormat="1" ht="25.05" customHeight="1" x14ac:dyDescent="0.25">
      <c r="A9" s="4">
        <v>6</v>
      </c>
      <c r="B9" s="6" t="s">
        <v>160</v>
      </c>
      <c r="C9" s="6">
        <v>201.13</v>
      </c>
      <c r="D9" s="7"/>
    </row>
    <row r="10" spans="1:4" s="1" customFormat="1" ht="25.05" customHeight="1" x14ac:dyDescent="0.25">
      <c r="A10" s="4">
        <v>7</v>
      </c>
      <c r="B10" s="6" t="s">
        <v>161</v>
      </c>
      <c r="C10" s="6">
        <v>145.34</v>
      </c>
      <c r="D10" s="7"/>
    </row>
    <row r="11" spans="1:4" s="1" customFormat="1" ht="25.05" customHeight="1" x14ac:dyDescent="0.25">
      <c r="A11" s="4">
        <v>8</v>
      </c>
      <c r="B11" s="6" t="s">
        <v>162</v>
      </c>
      <c r="C11" s="6">
        <v>145.34</v>
      </c>
      <c r="D11" s="7"/>
    </row>
    <row r="12" spans="1:4" s="1" customFormat="1" ht="25.05" customHeight="1" x14ac:dyDescent="0.25">
      <c r="A12" s="4">
        <v>9</v>
      </c>
      <c r="B12" s="6" t="s">
        <v>163</v>
      </c>
      <c r="C12" s="6">
        <v>199.3</v>
      </c>
      <c r="D12" s="7"/>
    </row>
    <row r="13" spans="1:4" s="1" customFormat="1" ht="25.05" customHeight="1" x14ac:dyDescent="0.25">
      <c r="A13" s="4">
        <v>10</v>
      </c>
      <c r="B13" s="6" t="s">
        <v>164</v>
      </c>
      <c r="C13" s="6">
        <v>201.13</v>
      </c>
      <c r="D13" s="7"/>
    </row>
    <row r="14" spans="1:4" s="1" customFormat="1" ht="25.05" customHeight="1" x14ac:dyDescent="0.25">
      <c r="A14" s="4">
        <v>11</v>
      </c>
      <c r="B14" s="6" t="s">
        <v>165</v>
      </c>
      <c r="C14" s="6">
        <v>145.34</v>
      </c>
      <c r="D14" s="7"/>
    </row>
    <row r="15" spans="1:4" s="1" customFormat="1" ht="25.05" customHeight="1" x14ac:dyDescent="0.25">
      <c r="A15" s="4">
        <v>12</v>
      </c>
      <c r="B15" s="6" t="s">
        <v>166</v>
      </c>
      <c r="C15" s="6">
        <v>145.34</v>
      </c>
      <c r="D15" s="7"/>
    </row>
    <row r="16" spans="1:4" s="1" customFormat="1" ht="25.05" customHeight="1" x14ac:dyDescent="0.25">
      <c r="A16" s="4">
        <v>13</v>
      </c>
      <c r="B16" s="6" t="s">
        <v>167</v>
      </c>
      <c r="C16" s="6">
        <v>199.3</v>
      </c>
      <c r="D16" s="7"/>
    </row>
    <row r="17" spans="1:4" s="1" customFormat="1" ht="25.05" customHeight="1" x14ac:dyDescent="0.25">
      <c r="A17" s="4">
        <v>14</v>
      </c>
      <c r="B17" s="6" t="s">
        <v>168</v>
      </c>
      <c r="C17" s="6">
        <v>201.13</v>
      </c>
      <c r="D17" s="7"/>
    </row>
    <row r="18" spans="1:4" s="1" customFormat="1" ht="25.05" customHeight="1" x14ac:dyDescent="0.25">
      <c r="A18" s="4">
        <v>15</v>
      </c>
      <c r="B18" s="6" t="s">
        <v>169</v>
      </c>
      <c r="C18" s="6">
        <v>145.34</v>
      </c>
      <c r="D18" s="7"/>
    </row>
    <row r="19" spans="1:4" s="1" customFormat="1" ht="25.05" customHeight="1" x14ac:dyDescent="0.25">
      <c r="A19" s="4">
        <v>16</v>
      </c>
      <c r="B19" s="6" t="s">
        <v>170</v>
      </c>
      <c r="C19" s="6">
        <v>145.34</v>
      </c>
      <c r="D19" s="7"/>
    </row>
    <row r="20" spans="1:4" s="1" customFormat="1" ht="25.05" customHeight="1" x14ac:dyDescent="0.25">
      <c r="A20" s="4">
        <v>17</v>
      </c>
      <c r="B20" s="6" t="s">
        <v>171</v>
      </c>
      <c r="C20" s="6">
        <v>199.3</v>
      </c>
      <c r="D20" s="7"/>
    </row>
    <row r="21" spans="1:4" s="1" customFormat="1" ht="25.05" customHeight="1" x14ac:dyDescent="0.25">
      <c r="A21" s="4">
        <v>18</v>
      </c>
      <c r="B21" s="6" t="s">
        <v>172</v>
      </c>
      <c r="C21" s="6">
        <v>201.13</v>
      </c>
      <c r="D21" s="7"/>
    </row>
    <row r="22" spans="1:4" s="1" customFormat="1" ht="25.05" customHeight="1" x14ac:dyDescent="0.25">
      <c r="A22" s="4">
        <v>19</v>
      </c>
      <c r="B22" s="6" t="s">
        <v>173</v>
      </c>
      <c r="C22" s="6">
        <v>145.34</v>
      </c>
      <c r="D22" s="7"/>
    </row>
    <row r="23" spans="1:4" s="1" customFormat="1" ht="25.05" customHeight="1" x14ac:dyDescent="0.25">
      <c r="A23" s="4">
        <v>20</v>
      </c>
      <c r="B23" s="6" t="s">
        <v>174</v>
      </c>
      <c r="C23" s="6">
        <v>145.34</v>
      </c>
      <c r="D23" s="7"/>
    </row>
    <row r="24" spans="1:4" s="1" customFormat="1" ht="25.05" customHeight="1" x14ac:dyDescent="0.25">
      <c r="A24" s="4">
        <v>21</v>
      </c>
      <c r="B24" s="6" t="s">
        <v>175</v>
      </c>
      <c r="C24" s="6">
        <v>199.3</v>
      </c>
      <c r="D24" s="7"/>
    </row>
    <row r="25" spans="1:4" s="1" customFormat="1" ht="25.05" customHeight="1" x14ac:dyDescent="0.25">
      <c r="A25" s="4">
        <v>22</v>
      </c>
      <c r="B25" s="6" t="s">
        <v>176</v>
      </c>
      <c r="C25" s="6">
        <v>201.13</v>
      </c>
      <c r="D25" s="7"/>
    </row>
    <row r="26" spans="1:4" s="1" customFormat="1" ht="25.05" customHeight="1" x14ac:dyDescent="0.25">
      <c r="A26" s="4">
        <v>23</v>
      </c>
      <c r="B26" s="6" t="s">
        <v>177</v>
      </c>
      <c r="C26" s="6">
        <v>145.34</v>
      </c>
      <c r="D26" s="7"/>
    </row>
    <row r="27" spans="1:4" s="1" customFormat="1" ht="25.05" customHeight="1" x14ac:dyDescent="0.25">
      <c r="A27" s="4">
        <v>24</v>
      </c>
      <c r="B27" s="6" t="s">
        <v>178</v>
      </c>
      <c r="C27" s="6">
        <v>145.34</v>
      </c>
      <c r="D27" s="7"/>
    </row>
    <row r="28" spans="1:4" s="1" customFormat="1" ht="25.05" customHeight="1" x14ac:dyDescent="0.25">
      <c r="A28" s="4">
        <v>25</v>
      </c>
      <c r="B28" s="6" t="s">
        <v>179</v>
      </c>
      <c r="C28" s="6">
        <v>199.3</v>
      </c>
      <c r="D28" s="7"/>
    </row>
    <row r="29" spans="1:4" s="1" customFormat="1" ht="25.05" customHeight="1" x14ac:dyDescent="0.25">
      <c r="A29" s="4">
        <v>26</v>
      </c>
      <c r="B29" s="6" t="s">
        <v>180</v>
      </c>
      <c r="C29" s="6">
        <v>201.13</v>
      </c>
      <c r="D29" s="7"/>
    </row>
    <row r="30" spans="1:4" s="1" customFormat="1" ht="25.05" customHeight="1" x14ac:dyDescent="0.25">
      <c r="A30" s="4">
        <v>27</v>
      </c>
      <c r="B30" s="6" t="s">
        <v>181</v>
      </c>
      <c r="C30" s="6">
        <v>145.34</v>
      </c>
      <c r="D30" s="7"/>
    </row>
    <row r="31" spans="1:4" s="1" customFormat="1" ht="25.05" customHeight="1" x14ac:dyDescent="0.25">
      <c r="A31" s="4">
        <v>28</v>
      </c>
      <c r="B31" s="6" t="s">
        <v>182</v>
      </c>
      <c r="C31" s="6">
        <v>145.34</v>
      </c>
      <c r="D31" s="7"/>
    </row>
    <row r="32" spans="1:4" s="1" customFormat="1" ht="25.05" customHeight="1" x14ac:dyDescent="0.25">
      <c r="A32" s="4">
        <v>29</v>
      </c>
      <c r="B32" s="6" t="s">
        <v>183</v>
      </c>
      <c r="C32" s="6">
        <v>199.3</v>
      </c>
      <c r="D32" s="7"/>
    </row>
    <row r="33" spans="1:4" s="1" customFormat="1" ht="25.05" customHeight="1" x14ac:dyDescent="0.25">
      <c r="A33" s="4">
        <v>30</v>
      </c>
      <c r="B33" s="6" t="s">
        <v>184</v>
      </c>
      <c r="C33" s="6">
        <v>201.13</v>
      </c>
      <c r="D33" s="7"/>
    </row>
    <row r="34" spans="1:4" s="1" customFormat="1" ht="25.05" customHeight="1" x14ac:dyDescent="0.25">
      <c r="A34" s="4">
        <v>31</v>
      </c>
      <c r="B34" s="6" t="s">
        <v>185</v>
      </c>
      <c r="C34" s="6">
        <v>145.34</v>
      </c>
      <c r="D34" s="7"/>
    </row>
    <row r="35" spans="1:4" s="1" customFormat="1" ht="25.05" customHeight="1" x14ac:dyDescent="0.25">
      <c r="A35" s="4">
        <v>32</v>
      </c>
      <c r="B35" s="6" t="s">
        <v>186</v>
      </c>
      <c r="C35" s="6">
        <v>145.34</v>
      </c>
      <c r="D35" s="7"/>
    </row>
    <row r="36" spans="1:4" s="1" customFormat="1" ht="25.05" customHeight="1" x14ac:dyDescent="0.25">
      <c r="A36" s="4">
        <v>33</v>
      </c>
      <c r="B36" s="6" t="s">
        <v>187</v>
      </c>
      <c r="C36" s="6">
        <v>199.3</v>
      </c>
      <c r="D36" s="7"/>
    </row>
    <row r="37" spans="1:4" s="1" customFormat="1" ht="25.05" customHeight="1" x14ac:dyDescent="0.25">
      <c r="A37" s="4">
        <v>34</v>
      </c>
      <c r="B37" s="6" t="s">
        <v>188</v>
      </c>
      <c r="C37" s="6">
        <v>201.13</v>
      </c>
      <c r="D37" s="7"/>
    </row>
    <row r="38" spans="1:4" s="1" customFormat="1" ht="25.05" customHeight="1" x14ac:dyDescent="0.25">
      <c r="A38" s="4">
        <v>35</v>
      </c>
      <c r="B38" s="6" t="s">
        <v>189</v>
      </c>
      <c r="C38" s="6">
        <v>145.34</v>
      </c>
      <c r="D38" s="7"/>
    </row>
    <row r="39" spans="1:4" s="1" customFormat="1" ht="25.05" customHeight="1" x14ac:dyDescent="0.25">
      <c r="A39" s="4">
        <v>36</v>
      </c>
      <c r="B39" s="6" t="s">
        <v>190</v>
      </c>
      <c r="C39" s="6">
        <v>199.3</v>
      </c>
      <c r="D39" s="7"/>
    </row>
    <row r="40" spans="1:4" s="1" customFormat="1" ht="25.05" customHeight="1" x14ac:dyDescent="0.25">
      <c r="A40" s="4">
        <v>37</v>
      </c>
      <c r="B40" s="6" t="s">
        <v>191</v>
      </c>
      <c r="C40" s="6">
        <v>201.13</v>
      </c>
      <c r="D40" s="7"/>
    </row>
    <row r="41" spans="1:4" s="1" customFormat="1" ht="25.05" customHeight="1" x14ac:dyDescent="0.25">
      <c r="A41" s="4">
        <v>38</v>
      </c>
      <c r="B41" s="6" t="s">
        <v>192</v>
      </c>
      <c r="C41" s="6">
        <v>145.34</v>
      </c>
      <c r="D41" s="7"/>
    </row>
    <row r="42" spans="1:4" s="1" customFormat="1" ht="25.05" customHeight="1" x14ac:dyDescent="0.25">
      <c r="A42" s="4">
        <v>39</v>
      </c>
      <c r="B42" s="6" t="s">
        <v>193</v>
      </c>
      <c r="C42" s="6">
        <v>145.34</v>
      </c>
      <c r="D42" s="7"/>
    </row>
    <row r="43" spans="1:4" s="1" customFormat="1" ht="25.05" customHeight="1" x14ac:dyDescent="0.25">
      <c r="A43" s="4">
        <v>40</v>
      </c>
      <c r="B43" s="6" t="s">
        <v>194</v>
      </c>
      <c r="C43" s="6">
        <v>200.25</v>
      </c>
      <c r="D43" s="7"/>
    </row>
    <row r="44" spans="1:4" s="1" customFormat="1" ht="25.05" customHeight="1" x14ac:dyDescent="0.25">
      <c r="A44" s="4">
        <v>41</v>
      </c>
      <c r="B44" s="6" t="s">
        <v>195</v>
      </c>
      <c r="C44" s="6">
        <v>202.08</v>
      </c>
      <c r="D44" s="7"/>
    </row>
    <row r="45" spans="1:4" s="1" customFormat="1" ht="25.05" customHeight="1" x14ac:dyDescent="0.25">
      <c r="A45" s="4">
        <v>42</v>
      </c>
      <c r="B45" s="6" t="s">
        <v>196</v>
      </c>
      <c r="C45" s="6">
        <v>145.96</v>
      </c>
      <c r="D45" s="7"/>
    </row>
    <row r="46" spans="1:4" s="1" customFormat="1" ht="25.05" customHeight="1" x14ac:dyDescent="0.25">
      <c r="A46" s="4">
        <v>43</v>
      </c>
      <c r="B46" s="6" t="s">
        <v>197</v>
      </c>
      <c r="C46" s="6">
        <v>145.96</v>
      </c>
      <c r="D46" s="7"/>
    </row>
    <row r="47" spans="1:4" s="1" customFormat="1" ht="25.05" customHeight="1" x14ac:dyDescent="0.25">
      <c r="A47" s="4">
        <v>44</v>
      </c>
      <c r="B47" s="6" t="s">
        <v>198</v>
      </c>
      <c r="C47" s="6">
        <v>200.25</v>
      </c>
      <c r="D47" s="7"/>
    </row>
    <row r="48" spans="1:4" s="1" customFormat="1" ht="25.05" customHeight="1" x14ac:dyDescent="0.25">
      <c r="A48" s="4">
        <v>45</v>
      </c>
      <c r="B48" s="6" t="s">
        <v>199</v>
      </c>
      <c r="C48" s="6">
        <v>202.08</v>
      </c>
      <c r="D48" s="7"/>
    </row>
    <row r="49" spans="1:4" s="1" customFormat="1" ht="25.05" customHeight="1" x14ac:dyDescent="0.25">
      <c r="A49" s="4">
        <v>46</v>
      </c>
      <c r="B49" s="6" t="s">
        <v>200</v>
      </c>
      <c r="C49" s="6">
        <v>145.96</v>
      </c>
      <c r="D49" s="7"/>
    </row>
    <row r="50" spans="1:4" s="1" customFormat="1" ht="25.05" customHeight="1" x14ac:dyDescent="0.25">
      <c r="A50" s="4">
        <v>47</v>
      </c>
      <c r="B50" s="6" t="s">
        <v>201</v>
      </c>
      <c r="C50" s="6">
        <v>145.96</v>
      </c>
      <c r="D50" s="7"/>
    </row>
    <row r="51" spans="1:4" s="1" customFormat="1" ht="25.05" customHeight="1" x14ac:dyDescent="0.25">
      <c r="A51" s="4">
        <v>48</v>
      </c>
      <c r="B51" s="6" t="s">
        <v>202</v>
      </c>
      <c r="C51" s="6">
        <v>200.25</v>
      </c>
      <c r="D51" s="7"/>
    </row>
    <row r="52" spans="1:4" s="1" customFormat="1" ht="25.05" customHeight="1" x14ac:dyDescent="0.25">
      <c r="A52" s="4">
        <v>49</v>
      </c>
      <c r="B52" s="6" t="s">
        <v>203</v>
      </c>
      <c r="C52" s="6">
        <v>145.96</v>
      </c>
      <c r="D52" s="7"/>
    </row>
    <row r="53" spans="1:4" s="1" customFormat="1" ht="25.05" customHeight="1" x14ac:dyDescent="0.25">
      <c r="A53" s="4">
        <v>50</v>
      </c>
      <c r="B53" s="6" t="s">
        <v>204</v>
      </c>
      <c r="C53" s="6">
        <v>145.96</v>
      </c>
      <c r="D53" s="7"/>
    </row>
    <row r="54" spans="1:4" s="1" customFormat="1" ht="25.05" customHeight="1" x14ac:dyDescent="0.25">
      <c r="A54" s="4">
        <v>51</v>
      </c>
      <c r="B54" s="6" t="s">
        <v>205</v>
      </c>
      <c r="C54" s="6">
        <v>202.08</v>
      </c>
      <c r="D54" s="7"/>
    </row>
    <row r="55" spans="1:4" s="1" customFormat="1" ht="25.05" customHeight="1" x14ac:dyDescent="0.25">
      <c r="A55" s="4">
        <v>52</v>
      </c>
      <c r="B55" s="6" t="s">
        <v>206</v>
      </c>
      <c r="C55" s="6">
        <v>145.96</v>
      </c>
      <c r="D55" s="7"/>
    </row>
    <row r="56" spans="1:4" s="1" customFormat="1" ht="25.05" customHeight="1" x14ac:dyDescent="0.25">
      <c r="A56" s="4">
        <v>53</v>
      </c>
      <c r="B56" s="6" t="s">
        <v>207</v>
      </c>
      <c r="C56" s="6">
        <v>145.96</v>
      </c>
      <c r="D56" s="7"/>
    </row>
    <row r="57" spans="1:4" s="1" customFormat="1" ht="25.05" customHeight="1" x14ac:dyDescent="0.25">
      <c r="A57" s="4">
        <v>54</v>
      </c>
      <c r="B57" s="6" t="s">
        <v>208</v>
      </c>
      <c r="C57" s="6">
        <v>200.25</v>
      </c>
      <c r="D57" s="7"/>
    </row>
    <row r="58" spans="1:4" s="1" customFormat="1" ht="25.05" customHeight="1" x14ac:dyDescent="0.25">
      <c r="A58" s="4">
        <v>55</v>
      </c>
      <c r="B58" s="6" t="s">
        <v>209</v>
      </c>
      <c r="C58" s="6">
        <v>202.08</v>
      </c>
      <c r="D58" s="7"/>
    </row>
    <row r="59" spans="1:4" s="1" customFormat="1" ht="25.05" customHeight="1" x14ac:dyDescent="0.25">
      <c r="A59" s="4">
        <v>56</v>
      </c>
      <c r="B59" s="6" t="s">
        <v>210</v>
      </c>
      <c r="C59" s="6">
        <v>145.96</v>
      </c>
      <c r="D59" s="7"/>
    </row>
    <row r="60" spans="1:4" s="1" customFormat="1" ht="25.05" customHeight="1" x14ac:dyDescent="0.25">
      <c r="A60" s="4">
        <v>57</v>
      </c>
      <c r="B60" s="6" t="s">
        <v>211</v>
      </c>
      <c r="C60" s="6">
        <v>200.25</v>
      </c>
      <c r="D60" s="7"/>
    </row>
    <row r="61" spans="1:4" s="1" customFormat="1" ht="25.05" customHeight="1" x14ac:dyDescent="0.25">
      <c r="A61" s="4">
        <v>58</v>
      </c>
      <c r="B61" s="6" t="s">
        <v>212</v>
      </c>
      <c r="C61" s="6">
        <v>202.08</v>
      </c>
      <c r="D61" s="7"/>
    </row>
    <row r="62" spans="1:4" s="1" customFormat="1" ht="25.05" customHeight="1" x14ac:dyDescent="0.25">
      <c r="A62" s="4">
        <v>59</v>
      </c>
      <c r="B62" s="6" t="s">
        <v>213</v>
      </c>
      <c r="C62" s="6">
        <v>145.96</v>
      </c>
      <c r="D62" s="7"/>
    </row>
    <row r="63" spans="1:4" s="1" customFormat="1" ht="25.05" customHeight="1" x14ac:dyDescent="0.25">
      <c r="A63" s="4">
        <v>60</v>
      </c>
      <c r="B63" s="6" t="s">
        <v>214</v>
      </c>
      <c r="C63" s="6">
        <v>145.96</v>
      </c>
      <c r="D63" s="7"/>
    </row>
    <row r="64" spans="1:4" s="1" customFormat="1" ht="25.05" customHeight="1" x14ac:dyDescent="0.25">
      <c r="A64" s="4">
        <v>61</v>
      </c>
      <c r="B64" s="6" t="s">
        <v>215</v>
      </c>
      <c r="C64" s="6">
        <v>200.25</v>
      </c>
      <c r="D64" s="7"/>
    </row>
    <row r="65" spans="1:4" s="1" customFormat="1" ht="25.05" customHeight="1" x14ac:dyDescent="0.25">
      <c r="A65" s="4">
        <v>62</v>
      </c>
      <c r="B65" s="6" t="s">
        <v>216</v>
      </c>
      <c r="C65" s="6">
        <v>202.08</v>
      </c>
      <c r="D65" s="7"/>
    </row>
    <row r="66" spans="1:4" s="1" customFormat="1" ht="25.05" customHeight="1" x14ac:dyDescent="0.25">
      <c r="A66" s="4">
        <v>63</v>
      </c>
      <c r="B66" s="6" t="s">
        <v>217</v>
      </c>
      <c r="C66" s="6">
        <v>145.96</v>
      </c>
      <c r="D66" s="7"/>
    </row>
    <row r="67" spans="1:4" s="1" customFormat="1" ht="25.05" customHeight="1" x14ac:dyDescent="0.25">
      <c r="A67" s="4">
        <v>64</v>
      </c>
      <c r="B67" s="6" t="s">
        <v>218</v>
      </c>
      <c r="C67" s="6">
        <v>145.96</v>
      </c>
      <c r="D67" s="7"/>
    </row>
    <row r="68" spans="1:4" s="1" customFormat="1" ht="25.05" customHeight="1" x14ac:dyDescent="0.25">
      <c r="A68" s="4">
        <v>65</v>
      </c>
      <c r="B68" s="6" t="s">
        <v>219</v>
      </c>
      <c r="C68" s="6">
        <v>200.25</v>
      </c>
      <c r="D68" s="7"/>
    </row>
    <row r="69" spans="1:4" s="1" customFormat="1" ht="25.05" customHeight="1" x14ac:dyDescent="0.25">
      <c r="A69" s="4">
        <v>66</v>
      </c>
      <c r="B69" s="6" t="s">
        <v>220</v>
      </c>
      <c r="C69" s="6">
        <v>145.96</v>
      </c>
      <c r="D69" s="7"/>
    </row>
    <row r="70" spans="1:4" s="1" customFormat="1" ht="25.05" customHeight="1" x14ac:dyDescent="0.25">
      <c r="A70" s="4">
        <v>67</v>
      </c>
      <c r="B70" s="6" t="s">
        <v>221</v>
      </c>
      <c r="C70" s="6">
        <v>145.96</v>
      </c>
      <c r="D70" s="7"/>
    </row>
    <row r="71" spans="1:4" s="1" customFormat="1" ht="25.05" customHeight="1" x14ac:dyDescent="0.25">
      <c r="A71" s="4">
        <v>68</v>
      </c>
      <c r="B71" s="6" t="s">
        <v>222</v>
      </c>
      <c r="C71" s="6">
        <v>145.96</v>
      </c>
      <c r="D71" s="7"/>
    </row>
    <row r="72" spans="1:4" s="1" customFormat="1" ht="25.05" customHeight="1" x14ac:dyDescent="0.25">
      <c r="A72" s="4">
        <v>69</v>
      </c>
      <c r="B72" s="6" t="s">
        <v>223</v>
      </c>
      <c r="C72" s="6">
        <v>145.96</v>
      </c>
      <c r="D72" s="7"/>
    </row>
    <row r="73" spans="1:4" s="1" customFormat="1" ht="25.05" customHeight="1" x14ac:dyDescent="0.25">
      <c r="A73" s="4">
        <v>70</v>
      </c>
      <c r="B73" s="6" t="s">
        <v>224</v>
      </c>
      <c r="C73" s="6">
        <v>200.25</v>
      </c>
      <c r="D73" s="7"/>
    </row>
    <row r="74" spans="1:4" s="1" customFormat="1" ht="25.05" customHeight="1" x14ac:dyDescent="0.25">
      <c r="A74" s="4">
        <v>71</v>
      </c>
      <c r="B74" s="6" t="s">
        <v>225</v>
      </c>
      <c r="C74" s="6">
        <v>202.08</v>
      </c>
      <c r="D74" s="7"/>
    </row>
    <row r="75" spans="1:4" s="1" customFormat="1" ht="25.05" customHeight="1" x14ac:dyDescent="0.25">
      <c r="A75" s="4">
        <v>72</v>
      </c>
      <c r="B75" s="6" t="s">
        <v>226</v>
      </c>
      <c r="C75" s="6">
        <v>145.96</v>
      </c>
      <c r="D75" s="7"/>
    </row>
    <row r="76" spans="1:4" s="1" customFormat="1" ht="25.05" customHeight="1" x14ac:dyDescent="0.25">
      <c r="A76" s="4">
        <v>73</v>
      </c>
      <c r="B76" s="6" t="s">
        <v>227</v>
      </c>
      <c r="C76" s="6">
        <v>145.96</v>
      </c>
      <c r="D76" s="7"/>
    </row>
    <row r="77" spans="1:4" s="1" customFormat="1" ht="25.05" customHeight="1" x14ac:dyDescent="0.25">
      <c r="A77" s="4">
        <v>74</v>
      </c>
      <c r="B77" s="6" t="s">
        <v>228</v>
      </c>
      <c r="C77" s="6">
        <v>200.25</v>
      </c>
      <c r="D77" s="7"/>
    </row>
    <row r="78" spans="1:4" s="1" customFormat="1" ht="25.05" customHeight="1" x14ac:dyDescent="0.25">
      <c r="A78" s="4">
        <v>75</v>
      </c>
      <c r="B78" s="6" t="s">
        <v>229</v>
      </c>
      <c r="C78" s="6">
        <v>202.08</v>
      </c>
      <c r="D78" s="7"/>
    </row>
    <row r="79" spans="1:4" s="1" customFormat="1" ht="25.05" customHeight="1" x14ac:dyDescent="0.25">
      <c r="A79" s="4">
        <v>76</v>
      </c>
      <c r="B79" s="6" t="s">
        <v>230</v>
      </c>
      <c r="C79" s="6">
        <v>145.96</v>
      </c>
      <c r="D79" s="7"/>
    </row>
    <row r="80" spans="1:4" s="1" customFormat="1" ht="25.05" customHeight="1" x14ac:dyDescent="0.25">
      <c r="A80" s="4">
        <v>77</v>
      </c>
      <c r="B80" s="6" t="s">
        <v>231</v>
      </c>
      <c r="C80" s="6">
        <v>145.96</v>
      </c>
      <c r="D80" s="7"/>
    </row>
    <row r="81" spans="1:4" s="1" customFormat="1" ht="25.05" customHeight="1" x14ac:dyDescent="0.25">
      <c r="A81" s="4">
        <v>78</v>
      </c>
      <c r="B81" s="6" t="s">
        <v>232</v>
      </c>
      <c r="C81" s="6">
        <v>200.25</v>
      </c>
      <c r="D81" s="7"/>
    </row>
    <row r="82" spans="1:4" s="1" customFormat="1" ht="25.05" customHeight="1" x14ac:dyDescent="0.25">
      <c r="A82" s="4">
        <v>79</v>
      </c>
      <c r="B82" s="6" t="s">
        <v>233</v>
      </c>
      <c r="C82" s="6">
        <v>202.08</v>
      </c>
      <c r="D82" s="7"/>
    </row>
    <row r="83" spans="1:4" s="1" customFormat="1" ht="25.05" customHeight="1" x14ac:dyDescent="0.25">
      <c r="A83" s="4">
        <v>80</v>
      </c>
      <c r="B83" s="6" t="s">
        <v>234</v>
      </c>
      <c r="C83" s="6">
        <v>145.96</v>
      </c>
      <c r="D83" s="7"/>
    </row>
    <row r="84" spans="1:4" s="1" customFormat="1" ht="25.05" customHeight="1" x14ac:dyDescent="0.25">
      <c r="A84" s="4">
        <v>81</v>
      </c>
      <c r="B84" s="6" t="s">
        <v>235</v>
      </c>
      <c r="C84" s="6">
        <v>145.96</v>
      </c>
      <c r="D84" s="7"/>
    </row>
    <row r="85" spans="1:4" s="1" customFormat="1" ht="25.05" customHeight="1" x14ac:dyDescent="0.25">
      <c r="A85" s="4">
        <v>82</v>
      </c>
      <c r="B85" s="6" t="s">
        <v>236</v>
      </c>
      <c r="C85" s="6">
        <v>202.08</v>
      </c>
      <c r="D85" s="7"/>
    </row>
    <row r="86" spans="1:4" s="1" customFormat="1" ht="25.05" customHeight="1" x14ac:dyDescent="0.25">
      <c r="A86" s="4">
        <v>83</v>
      </c>
      <c r="B86" s="6" t="s">
        <v>237</v>
      </c>
      <c r="C86" s="6">
        <v>145.96</v>
      </c>
      <c r="D86" s="7"/>
    </row>
    <row r="87" spans="1:4" s="1" customFormat="1" ht="25.05" customHeight="1" x14ac:dyDescent="0.25">
      <c r="A87" s="4">
        <v>84</v>
      </c>
      <c r="B87" s="6" t="s">
        <v>238</v>
      </c>
      <c r="C87" s="6">
        <v>145.96</v>
      </c>
      <c r="D87" s="7"/>
    </row>
    <row r="88" spans="1:4" s="1" customFormat="1" ht="25.05" customHeight="1" x14ac:dyDescent="0.25">
      <c r="A88" s="4">
        <v>85</v>
      </c>
      <c r="B88" s="6" t="s">
        <v>239</v>
      </c>
      <c r="C88" s="6">
        <v>200.25</v>
      </c>
      <c r="D88" s="7"/>
    </row>
    <row r="89" spans="1:4" s="1" customFormat="1" ht="25.05" customHeight="1" x14ac:dyDescent="0.25">
      <c r="A89" s="4">
        <v>86</v>
      </c>
      <c r="B89" s="6" t="s">
        <v>240</v>
      </c>
      <c r="C89" s="6">
        <v>202.08</v>
      </c>
      <c r="D89" s="7"/>
    </row>
    <row r="90" spans="1:4" s="1" customFormat="1" ht="25.05" customHeight="1" x14ac:dyDescent="0.25">
      <c r="A90" s="4">
        <v>87</v>
      </c>
      <c r="B90" s="6" t="s">
        <v>241</v>
      </c>
      <c r="C90" s="6">
        <v>145.96</v>
      </c>
      <c r="D90" s="7"/>
    </row>
    <row r="91" spans="1:4" s="1" customFormat="1" ht="25.05" customHeight="1" x14ac:dyDescent="0.25">
      <c r="A91" s="4">
        <v>88</v>
      </c>
      <c r="B91" s="6" t="s">
        <v>242</v>
      </c>
      <c r="C91" s="6">
        <v>145.96</v>
      </c>
      <c r="D91" s="7"/>
    </row>
    <row r="92" spans="1:4" s="1" customFormat="1" ht="25.05" customHeight="1" x14ac:dyDescent="0.25">
      <c r="A92" s="4">
        <v>89</v>
      </c>
      <c r="B92" s="6" t="s">
        <v>243</v>
      </c>
      <c r="C92" s="6">
        <v>200.25</v>
      </c>
      <c r="D92" s="7"/>
    </row>
    <row r="93" spans="1:4" s="1" customFormat="1" ht="25.05" customHeight="1" x14ac:dyDescent="0.25">
      <c r="A93" s="4">
        <v>90</v>
      </c>
      <c r="B93" s="6" t="s">
        <v>244</v>
      </c>
      <c r="C93" s="6">
        <v>202.08</v>
      </c>
      <c r="D93" s="7"/>
    </row>
    <row r="94" spans="1:4" s="1" customFormat="1" ht="25.05" customHeight="1" x14ac:dyDescent="0.25">
      <c r="A94" s="4">
        <v>91</v>
      </c>
      <c r="B94" s="6" t="s">
        <v>245</v>
      </c>
      <c r="C94" s="6">
        <v>145.96</v>
      </c>
      <c r="D94" s="7"/>
    </row>
    <row r="95" spans="1:4" s="1" customFormat="1" ht="25.05" customHeight="1" x14ac:dyDescent="0.25">
      <c r="A95" s="4">
        <v>92</v>
      </c>
      <c r="B95" s="6" t="s">
        <v>246</v>
      </c>
      <c r="C95" s="6">
        <v>145.96</v>
      </c>
      <c r="D95" s="7"/>
    </row>
    <row r="96" spans="1:4" s="1" customFormat="1" ht="25.05" customHeight="1" x14ac:dyDescent="0.25">
      <c r="A96" s="4">
        <v>93</v>
      </c>
      <c r="B96" s="6" t="s">
        <v>247</v>
      </c>
      <c r="C96" s="6">
        <v>200.25</v>
      </c>
      <c r="D96" s="7"/>
    </row>
    <row r="97" spans="1:4" s="1" customFormat="1" ht="25.05" customHeight="1" x14ac:dyDescent="0.25">
      <c r="A97" s="4">
        <v>94</v>
      </c>
      <c r="B97" s="6" t="s">
        <v>248</v>
      </c>
      <c r="C97" s="6">
        <v>202.08</v>
      </c>
      <c r="D97" s="7"/>
    </row>
    <row r="98" spans="1:4" s="1" customFormat="1" ht="25.05" customHeight="1" x14ac:dyDescent="0.25">
      <c r="A98" s="4">
        <v>95</v>
      </c>
      <c r="B98" s="6" t="s">
        <v>249</v>
      </c>
      <c r="C98" s="6">
        <v>145.96</v>
      </c>
      <c r="D98" s="7"/>
    </row>
    <row r="99" spans="1:4" s="1" customFormat="1" ht="25.05" customHeight="1" x14ac:dyDescent="0.25">
      <c r="A99" s="4">
        <v>96</v>
      </c>
      <c r="B99" s="6" t="s">
        <v>250</v>
      </c>
      <c r="C99" s="6">
        <v>145.96</v>
      </c>
      <c r="D99" s="7"/>
    </row>
    <row r="100" spans="1:4" s="1" customFormat="1" ht="25.05" customHeight="1" x14ac:dyDescent="0.25">
      <c r="A100" s="4">
        <v>97</v>
      </c>
      <c r="B100" s="6" t="s">
        <v>251</v>
      </c>
      <c r="C100" s="6">
        <v>200.25</v>
      </c>
      <c r="D100" s="7"/>
    </row>
    <row r="101" spans="1:4" s="1" customFormat="1" ht="25.05" customHeight="1" x14ac:dyDescent="0.25">
      <c r="A101" s="4">
        <v>98</v>
      </c>
      <c r="B101" s="6" t="s">
        <v>252</v>
      </c>
      <c r="C101" s="6">
        <v>202.08</v>
      </c>
      <c r="D101" s="7"/>
    </row>
    <row r="102" spans="1:4" s="1" customFormat="1" ht="25.05" customHeight="1" x14ac:dyDescent="0.25">
      <c r="A102" s="4">
        <v>99</v>
      </c>
      <c r="B102" s="6" t="s">
        <v>253</v>
      </c>
      <c r="C102" s="6">
        <v>145.96</v>
      </c>
      <c r="D102" s="7"/>
    </row>
    <row r="103" spans="1:4" s="1" customFormat="1" ht="25.05" customHeight="1" x14ac:dyDescent="0.25">
      <c r="A103" s="4">
        <v>100</v>
      </c>
      <c r="B103" s="6" t="s">
        <v>254</v>
      </c>
      <c r="C103" s="6">
        <v>145.96</v>
      </c>
      <c r="D103" s="7"/>
    </row>
    <row r="104" spans="1:4" s="1" customFormat="1" ht="25.05" customHeight="1" x14ac:dyDescent="0.25">
      <c r="A104" s="4">
        <v>101</v>
      </c>
      <c r="B104" s="6" t="s">
        <v>255</v>
      </c>
      <c r="C104" s="6">
        <v>200.25</v>
      </c>
      <c r="D104" s="7"/>
    </row>
    <row r="105" spans="1:4" s="1" customFormat="1" ht="25.05" customHeight="1" x14ac:dyDescent="0.25">
      <c r="A105" s="4">
        <v>102</v>
      </c>
      <c r="B105" s="6" t="s">
        <v>256</v>
      </c>
      <c r="C105" s="6">
        <v>202.08</v>
      </c>
      <c r="D105" s="7"/>
    </row>
    <row r="106" spans="1:4" s="1" customFormat="1" ht="25.05" customHeight="1" x14ac:dyDescent="0.25">
      <c r="A106" s="4">
        <v>103</v>
      </c>
      <c r="B106" s="6" t="s">
        <v>257</v>
      </c>
      <c r="C106" s="6">
        <v>145.96</v>
      </c>
      <c r="D106" s="7"/>
    </row>
    <row r="107" spans="1:4" s="1" customFormat="1" ht="25.05" customHeight="1" x14ac:dyDescent="0.25">
      <c r="A107" s="4">
        <v>104</v>
      </c>
      <c r="B107" s="6" t="s">
        <v>258</v>
      </c>
      <c r="C107" s="6">
        <v>145.96</v>
      </c>
      <c r="D107" s="7"/>
    </row>
    <row r="108" spans="1:4" s="1" customFormat="1" ht="25.05" customHeight="1" x14ac:dyDescent="0.25">
      <c r="A108" s="4">
        <v>105</v>
      </c>
      <c r="B108" s="6" t="s">
        <v>259</v>
      </c>
      <c r="C108" s="6">
        <v>168.54</v>
      </c>
      <c r="D108" s="7"/>
    </row>
    <row r="109" spans="1:4" s="1" customFormat="1" ht="25.05" customHeight="1" x14ac:dyDescent="0.25">
      <c r="A109" s="4">
        <v>106</v>
      </c>
      <c r="B109" s="6" t="s">
        <v>260</v>
      </c>
      <c r="C109" s="6">
        <v>135.5</v>
      </c>
      <c r="D109" s="7"/>
    </row>
    <row r="110" spans="1:4" s="1" customFormat="1" ht="25.05" customHeight="1" x14ac:dyDescent="0.25">
      <c r="A110" s="4">
        <v>107</v>
      </c>
      <c r="B110" s="6" t="s">
        <v>261</v>
      </c>
      <c r="C110" s="6">
        <v>168.59</v>
      </c>
      <c r="D110" s="7"/>
    </row>
    <row r="111" spans="1:4" s="1" customFormat="1" ht="25.05" customHeight="1" x14ac:dyDescent="0.25">
      <c r="A111" s="4">
        <v>108</v>
      </c>
      <c r="B111" s="6" t="s">
        <v>262</v>
      </c>
      <c r="C111" s="6">
        <v>167.16</v>
      </c>
      <c r="D111" s="7"/>
    </row>
    <row r="112" spans="1:4" s="1" customFormat="1" ht="25.05" customHeight="1" x14ac:dyDescent="0.25">
      <c r="A112" s="4">
        <v>109</v>
      </c>
      <c r="B112" s="6" t="s">
        <v>263</v>
      </c>
      <c r="C112" s="6">
        <v>135.68</v>
      </c>
      <c r="D112" s="7"/>
    </row>
    <row r="113" spans="1:4" s="1" customFormat="1" ht="25.05" customHeight="1" x14ac:dyDescent="0.25">
      <c r="A113" s="4">
        <v>110</v>
      </c>
      <c r="B113" s="6" t="s">
        <v>264</v>
      </c>
      <c r="C113" s="6">
        <v>135.55000000000001</v>
      </c>
      <c r="D113" s="7"/>
    </row>
    <row r="114" spans="1:4" s="1" customFormat="1" ht="25.05" customHeight="1" x14ac:dyDescent="0.25">
      <c r="A114" s="4">
        <v>111</v>
      </c>
      <c r="B114" s="6" t="s">
        <v>265</v>
      </c>
      <c r="C114" s="6">
        <v>168.76</v>
      </c>
      <c r="D114" s="7"/>
    </row>
    <row r="115" spans="1:4" s="1" customFormat="1" ht="25.05" customHeight="1" x14ac:dyDescent="0.25">
      <c r="A115" s="4">
        <v>112</v>
      </c>
      <c r="B115" s="6" t="s">
        <v>266</v>
      </c>
      <c r="C115" s="6">
        <v>167.4</v>
      </c>
      <c r="D115" s="7"/>
    </row>
    <row r="116" spans="1:4" s="1" customFormat="1" ht="25.05" customHeight="1" x14ac:dyDescent="0.25">
      <c r="A116" s="4">
        <v>113</v>
      </c>
      <c r="B116" s="6" t="s">
        <v>267</v>
      </c>
      <c r="C116" s="6">
        <v>135.71</v>
      </c>
      <c r="D116" s="7"/>
    </row>
    <row r="117" spans="1:4" s="1" customFormat="1" ht="25.05" customHeight="1" x14ac:dyDescent="0.25">
      <c r="A117" s="4">
        <v>114</v>
      </c>
      <c r="B117" s="6" t="s">
        <v>268</v>
      </c>
      <c r="C117" s="6">
        <v>135.55000000000001</v>
      </c>
      <c r="D117" s="7"/>
    </row>
    <row r="118" spans="1:4" s="1" customFormat="1" ht="25.05" customHeight="1" x14ac:dyDescent="0.25">
      <c r="A118" s="4">
        <v>115</v>
      </c>
      <c r="B118" s="6" t="s">
        <v>269</v>
      </c>
      <c r="C118" s="6">
        <v>168.76</v>
      </c>
      <c r="D118" s="7"/>
    </row>
    <row r="119" spans="1:4" s="1" customFormat="1" ht="25.05" customHeight="1" x14ac:dyDescent="0.25">
      <c r="A119" s="4">
        <v>116</v>
      </c>
      <c r="B119" s="6" t="s">
        <v>270</v>
      </c>
      <c r="C119" s="6">
        <v>167.4</v>
      </c>
      <c r="D119" s="7"/>
    </row>
    <row r="120" spans="1:4" s="1" customFormat="1" ht="25.05" customHeight="1" x14ac:dyDescent="0.25">
      <c r="A120" s="4">
        <v>117</v>
      </c>
      <c r="B120" s="6" t="s">
        <v>271</v>
      </c>
      <c r="C120" s="6">
        <v>135.71</v>
      </c>
      <c r="D120" s="7"/>
    </row>
    <row r="121" spans="1:4" s="1" customFormat="1" ht="25.05" customHeight="1" x14ac:dyDescent="0.25">
      <c r="A121" s="4">
        <v>118</v>
      </c>
      <c r="B121" s="6" t="s">
        <v>272</v>
      </c>
      <c r="C121" s="6">
        <v>135.55000000000001</v>
      </c>
      <c r="D121" s="7"/>
    </row>
    <row r="122" spans="1:4" s="1" customFormat="1" ht="25.05" customHeight="1" x14ac:dyDescent="0.25">
      <c r="A122" s="4">
        <v>119</v>
      </c>
      <c r="B122" s="6" t="s">
        <v>273</v>
      </c>
      <c r="C122" s="6">
        <v>168.76</v>
      </c>
      <c r="D122" s="7"/>
    </row>
    <row r="123" spans="1:4" s="1" customFormat="1" ht="25.05" customHeight="1" x14ac:dyDescent="0.25">
      <c r="A123" s="4">
        <v>120</v>
      </c>
      <c r="B123" s="6" t="s">
        <v>274</v>
      </c>
      <c r="C123" s="6">
        <v>167.4</v>
      </c>
      <c r="D123" s="7"/>
    </row>
    <row r="124" spans="1:4" s="1" customFormat="1" ht="25.05" customHeight="1" x14ac:dyDescent="0.25">
      <c r="A124" s="4">
        <v>121</v>
      </c>
      <c r="B124" s="6" t="s">
        <v>275</v>
      </c>
      <c r="C124" s="6">
        <v>135.71</v>
      </c>
      <c r="D124" s="7"/>
    </row>
    <row r="125" spans="1:4" s="1" customFormat="1" ht="25.05" customHeight="1" x14ac:dyDescent="0.25">
      <c r="A125" s="4">
        <v>122</v>
      </c>
      <c r="B125" s="6" t="s">
        <v>276</v>
      </c>
      <c r="C125" s="6">
        <v>135.55000000000001</v>
      </c>
      <c r="D125" s="7"/>
    </row>
    <row r="126" spans="1:4" s="1" customFormat="1" ht="25.05" customHeight="1" x14ac:dyDescent="0.25">
      <c r="A126" s="4">
        <v>123</v>
      </c>
      <c r="B126" s="6" t="s">
        <v>277</v>
      </c>
      <c r="C126" s="6">
        <v>168.76</v>
      </c>
      <c r="D126" s="7"/>
    </row>
    <row r="127" spans="1:4" s="1" customFormat="1" ht="25.05" customHeight="1" x14ac:dyDescent="0.25">
      <c r="A127" s="4">
        <v>124</v>
      </c>
      <c r="B127" s="6" t="s">
        <v>278</v>
      </c>
      <c r="C127" s="6">
        <v>167.4</v>
      </c>
      <c r="D127" s="7"/>
    </row>
    <row r="128" spans="1:4" s="1" customFormat="1" ht="25.05" customHeight="1" x14ac:dyDescent="0.25">
      <c r="A128" s="4">
        <v>125</v>
      </c>
      <c r="B128" s="6" t="s">
        <v>279</v>
      </c>
      <c r="C128" s="6">
        <v>135.71</v>
      </c>
      <c r="D128" s="7"/>
    </row>
    <row r="129" spans="1:4" s="1" customFormat="1" ht="25.05" customHeight="1" x14ac:dyDescent="0.25">
      <c r="A129" s="4">
        <v>126</v>
      </c>
      <c r="B129" s="6" t="s">
        <v>280</v>
      </c>
      <c r="C129" s="6">
        <v>135.55000000000001</v>
      </c>
      <c r="D129" s="7"/>
    </row>
    <row r="130" spans="1:4" s="1" customFormat="1" ht="25.05" customHeight="1" x14ac:dyDescent="0.25">
      <c r="A130" s="4">
        <v>127</v>
      </c>
      <c r="B130" s="6" t="s">
        <v>281</v>
      </c>
      <c r="C130" s="6">
        <v>168.76</v>
      </c>
      <c r="D130" s="7"/>
    </row>
    <row r="131" spans="1:4" s="1" customFormat="1" ht="25.05" customHeight="1" x14ac:dyDescent="0.25">
      <c r="A131" s="4">
        <v>128</v>
      </c>
      <c r="B131" s="6" t="s">
        <v>282</v>
      </c>
      <c r="C131" s="6">
        <v>167.4</v>
      </c>
      <c r="D131" s="7"/>
    </row>
    <row r="132" spans="1:4" s="1" customFormat="1" ht="25.05" customHeight="1" x14ac:dyDescent="0.25">
      <c r="A132" s="4">
        <v>129</v>
      </c>
      <c r="B132" s="6" t="s">
        <v>283</v>
      </c>
      <c r="C132" s="6">
        <v>135.71</v>
      </c>
      <c r="D132" s="7"/>
    </row>
    <row r="133" spans="1:4" s="1" customFormat="1" ht="25.05" customHeight="1" x14ac:dyDescent="0.25">
      <c r="A133" s="4">
        <v>130</v>
      </c>
      <c r="B133" s="6" t="s">
        <v>284</v>
      </c>
      <c r="C133" s="6">
        <v>135.55000000000001</v>
      </c>
      <c r="D133" s="7"/>
    </row>
    <row r="134" spans="1:4" s="1" customFormat="1" ht="25.05" customHeight="1" x14ac:dyDescent="0.25">
      <c r="A134" s="4">
        <v>131</v>
      </c>
      <c r="B134" s="6" t="s">
        <v>285</v>
      </c>
      <c r="C134" s="6">
        <v>168.76</v>
      </c>
      <c r="D134" s="7"/>
    </row>
    <row r="135" spans="1:4" s="1" customFormat="1" ht="25.05" customHeight="1" x14ac:dyDescent="0.25">
      <c r="A135" s="4">
        <v>132</v>
      </c>
      <c r="B135" s="6" t="s">
        <v>286</v>
      </c>
      <c r="C135" s="6">
        <v>167.4</v>
      </c>
      <c r="D135" s="7"/>
    </row>
    <row r="136" spans="1:4" s="1" customFormat="1" ht="25.05" customHeight="1" x14ac:dyDescent="0.25">
      <c r="A136" s="4">
        <v>133</v>
      </c>
      <c r="B136" s="6" t="s">
        <v>287</v>
      </c>
      <c r="C136" s="6">
        <v>135.71</v>
      </c>
      <c r="D136" s="7"/>
    </row>
    <row r="137" spans="1:4" s="1" customFormat="1" ht="25.05" customHeight="1" x14ac:dyDescent="0.25">
      <c r="A137" s="4">
        <v>134</v>
      </c>
      <c r="B137" s="6" t="s">
        <v>288</v>
      </c>
      <c r="C137" s="6">
        <v>135.55000000000001</v>
      </c>
      <c r="D137" s="7"/>
    </row>
    <row r="138" spans="1:4" s="1" customFormat="1" ht="25.05" customHeight="1" x14ac:dyDescent="0.25">
      <c r="A138" s="4">
        <v>135</v>
      </c>
      <c r="B138" s="6" t="s">
        <v>289</v>
      </c>
      <c r="C138" s="6">
        <v>168.76</v>
      </c>
      <c r="D138" s="7"/>
    </row>
    <row r="139" spans="1:4" s="1" customFormat="1" ht="25.05" customHeight="1" x14ac:dyDescent="0.25">
      <c r="A139" s="4">
        <v>136</v>
      </c>
      <c r="B139" s="6" t="s">
        <v>290</v>
      </c>
      <c r="C139" s="6">
        <v>167.4</v>
      </c>
      <c r="D139" s="7"/>
    </row>
    <row r="140" spans="1:4" s="1" customFormat="1" ht="25.05" customHeight="1" x14ac:dyDescent="0.25">
      <c r="A140" s="4">
        <v>137</v>
      </c>
      <c r="B140" s="6" t="s">
        <v>291</v>
      </c>
      <c r="C140" s="6">
        <v>135.55000000000001</v>
      </c>
      <c r="D140" s="7"/>
    </row>
    <row r="141" spans="1:4" s="1" customFormat="1" ht="25.05" customHeight="1" x14ac:dyDescent="0.25">
      <c r="A141" s="4">
        <v>138</v>
      </c>
      <c r="B141" s="6" t="s">
        <v>292</v>
      </c>
      <c r="C141" s="6">
        <v>168.76</v>
      </c>
      <c r="D141" s="7"/>
    </row>
    <row r="142" spans="1:4" s="1" customFormat="1" ht="25.05" customHeight="1" x14ac:dyDescent="0.25">
      <c r="A142" s="4">
        <v>139</v>
      </c>
      <c r="B142" s="6" t="s">
        <v>293</v>
      </c>
      <c r="C142" s="6">
        <v>167.4</v>
      </c>
      <c r="D142" s="7"/>
    </row>
    <row r="143" spans="1:4" s="1" customFormat="1" ht="25.05" customHeight="1" x14ac:dyDescent="0.25">
      <c r="A143" s="4">
        <v>140</v>
      </c>
      <c r="B143" s="6" t="s">
        <v>294</v>
      </c>
      <c r="C143" s="6">
        <v>135.71</v>
      </c>
      <c r="D143" s="7"/>
    </row>
    <row r="144" spans="1:4" s="1" customFormat="1" ht="25.05" customHeight="1" x14ac:dyDescent="0.25">
      <c r="A144" s="4">
        <v>141</v>
      </c>
      <c r="B144" s="6" t="s">
        <v>295</v>
      </c>
      <c r="C144" s="6">
        <v>167.4</v>
      </c>
      <c r="D144" s="7"/>
    </row>
    <row r="145" spans="1:4" s="1" customFormat="1" ht="25.05" customHeight="1" x14ac:dyDescent="0.25">
      <c r="A145" s="4">
        <v>142</v>
      </c>
      <c r="B145" s="6" t="s">
        <v>296</v>
      </c>
      <c r="C145" s="6">
        <v>135.71</v>
      </c>
      <c r="D145" s="7"/>
    </row>
    <row r="146" spans="1:4" s="1" customFormat="1" ht="25.05" customHeight="1" x14ac:dyDescent="0.25">
      <c r="A146" s="4">
        <v>143</v>
      </c>
      <c r="B146" s="6" t="s">
        <v>297</v>
      </c>
      <c r="C146" s="6">
        <v>135.55000000000001</v>
      </c>
      <c r="D146" s="7"/>
    </row>
    <row r="147" spans="1:4" s="1" customFormat="1" ht="25.05" customHeight="1" x14ac:dyDescent="0.25">
      <c r="A147" s="4">
        <v>144</v>
      </c>
      <c r="B147" s="6" t="s">
        <v>298</v>
      </c>
      <c r="C147" s="6">
        <v>168.76</v>
      </c>
      <c r="D147" s="7"/>
    </row>
    <row r="148" spans="1:4" s="1" customFormat="1" ht="25.05" customHeight="1" x14ac:dyDescent="0.25">
      <c r="A148" s="4">
        <v>145</v>
      </c>
      <c r="B148" s="6" t="s">
        <v>299</v>
      </c>
      <c r="C148" s="6">
        <v>167.4</v>
      </c>
      <c r="D148" s="7"/>
    </row>
    <row r="149" spans="1:4" s="1" customFormat="1" ht="25.05" customHeight="1" x14ac:dyDescent="0.25">
      <c r="A149" s="4">
        <v>146</v>
      </c>
      <c r="B149" s="6" t="s">
        <v>300</v>
      </c>
      <c r="C149" s="6">
        <v>135.71</v>
      </c>
      <c r="D149" s="7"/>
    </row>
    <row r="150" spans="1:4" s="1" customFormat="1" ht="25.05" customHeight="1" x14ac:dyDescent="0.25">
      <c r="A150" s="4">
        <v>147</v>
      </c>
      <c r="B150" s="6" t="s">
        <v>301</v>
      </c>
      <c r="C150" s="6">
        <v>135.55000000000001</v>
      </c>
      <c r="D150" s="7"/>
    </row>
    <row r="151" spans="1:4" s="1" customFormat="1" ht="25.05" customHeight="1" x14ac:dyDescent="0.25">
      <c r="A151" s="4">
        <v>148</v>
      </c>
      <c r="B151" s="6" t="s">
        <v>302</v>
      </c>
      <c r="C151" s="6">
        <v>168.76</v>
      </c>
      <c r="D151" s="7"/>
    </row>
    <row r="152" spans="1:4" s="1" customFormat="1" ht="25.05" customHeight="1" x14ac:dyDescent="0.25">
      <c r="A152" s="4">
        <v>149</v>
      </c>
      <c r="B152" s="6" t="s">
        <v>303</v>
      </c>
      <c r="C152" s="6">
        <v>167.4</v>
      </c>
      <c r="D152" s="7"/>
    </row>
    <row r="153" spans="1:4" s="1" customFormat="1" ht="25.05" customHeight="1" x14ac:dyDescent="0.25">
      <c r="A153" s="4">
        <v>150</v>
      </c>
      <c r="B153" s="6" t="s">
        <v>304</v>
      </c>
      <c r="C153" s="6">
        <v>135.71</v>
      </c>
      <c r="D153" s="7"/>
    </row>
    <row r="154" spans="1:4" s="1" customFormat="1" ht="25.05" customHeight="1" x14ac:dyDescent="0.25">
      <c r="A154" s="4">
        <v>151</v>
      </c>
      <c r="B154" s="6" t="s">
        <v>305</v>
      </c>
      <c r="C154" s="6">
        <v>135.55000000000001</v>
      </c>
      <c r="D154" s="7"/>
    </row>
    <row r="155" spans="1:4" s="1" customFormat="1" ht="25.05" customHeight="1" x14ac:dyDescent="0.25">
      <c r="A155" s="4">
        <v>152</v>
      </c>
      <c r="B155" s="6" t="s">
        <v>306</v>
      </c>
      <c r="C155" s="6">
        <v>168.76</v>
      </c>
      <c r="D155" s="7"/>
    </row>
    <row r="156" spans="1:4" s="1" customFormat="1" ht="25.05" customHeight="1" x14ac:dyDescent="0.25">
      <c r="A156" s="4">
        <v>153</v>
      </c>
      <c r="B156" s="6" t="s">
        <v>307</v>
      </c>
      <c r="C156" s="6">
        <v>167.4</v>
      </c>
      <c r="D156" s="7"/>
    </row>
    <row r="157" spans="1:4" s="1" customFormat="1" ht="25.05" customHeight="1" x14ac:dyDescent="0.25">
      <c r="A157" s="4">
        <v>154</v>
      </c>
      <c r="B157" s="6" t="s">
        <v>308</v>
      </c>
      <c r="C157" s="6">
        <v>135.71</v>
      </c>
      <c r="D157" s="7"/>
    </row>
    <row r="158" spans="1:4" s="1" customFormat="1" ht="25.05" customHeight="1" x14ac:dyDescent="0.25">
      <c r="A158" s="4">
        <v>155</v>
      </c>
      <c r="B158" s="6" t="s">
        <v>309</v>
      </c>
      <c r="C158" s="6">
        <v>135.55000000000001</v>
      </c>
      <c r="D158" s="7"/>
    </row>
    <row r="159" spans="1:4" s="1" customFormat="1" ht="25.05" customHeight="1" x14ac:dyDescent="0.25">
      <c r="A159" s="4">
        <v>156</v>
      </c>
      <c r="B159" s="6" t="s">
        <v>310</v>
      </c>
      <c r="C159" s="8">
        <v>168.76</v>
      </c>
      <c r="D159" s="7"/>
    </row>
    <row r="160" spans="1:4" s="1" customFormat="1" ht="25.05" customHeight="1" x14ac:dyDescent="0.25">
      <c r="A160" s="4">
        <v>157</v>
      </c>
      <c r="B160" s="6" t="s">
        <v>311</v>
      </c>
      <c r="C160" s="8">
        <v>167.4</v>
      </c>
      <c r="D160" s="7"/>
    </row>
    <row r="161" spans="1:4" s="1" customFormat="1" ht="25.05" customHeight="1" x14ac:dyDescent="0.25">
      <c r="A161" s="4">
        <v>158</v>
      </c>
      <c r="B161" s="6" t="s">
        <v>312</v>
      </c>
      <c r="C161" s="8">
        <v>135.71</v>
      </c>
      <c r="D161" s="7"/>
    </row>
    <row r="162" spans="1:4" s="1" customFormat="1" ht="25.05" customHeight="1" x14ac:dyDescent="0.25">
      <c r="A162" s="4">
        <v>159</v>
      </c>
      <c r="B162" s="6" t="s">
        <v>313</v>
      </c>
      <c r="C162" s="8">
        <v>135.55000000000001</v>
      </c>
      <c r="D162" s="7"/>
    </row>
    <row r="163" spans="1:4" s="1" customFormat="1" ht="25.05" customHeight="1" x14ac:dyDescent="0.25">
      <c r="A163" s="4">
        <v>160</v>
      </c>
      <c r="B163" s="6" t="s">
        <v>314</v>
      </c>
      <c r="C163" s="8">
        <v>167.4</v>
      </c>
      <c r="D163" s="7"/>
    </row>
    <row r="164" spans="1:4" s="1" customFormat="1" ht="25.05" customHeight="1" x14ac:dyDescent="0.25">
      <c r="A164" s="4">
        <v>161</v>
      </c>
      <c r="B164" s="6" t="s">
        <v>315</v>
      </c>
      <c r="C164" s="8">
        <v>135.71</v>
      </c>
      <c r="D164" s="7"/>
    </row>
    <row r="165" spans="1:4" s="1" customFormat="1" ht="25.05" customHeight="1" x14ac:dyDescent="0.25">
      <c r="A165" s="4">
        <v>162</v>
      </c>
      <c r="B165" s="6" t="s">
        <v>316</v>
      </c>
      <c r="C165" s="8">
        <v>135.55000000000001</v>
      </c>
      <c r="D165" s="7"/>
    </row>
    <row r="166" spans="1:4" s="1" customFormat="1" ht="25.05" customHeight="1" x14ac:dyDescent="0.25">
      <c r="A166" s="4">
        <v>163</v>
      </c>
      <c r="B166" s="6" t="s">
        <v>317</v>
      </c>
      <c r="C166" s="8">
        <v>168.76</v>
      </c>
      <c r="D166" s="7"/>
    </row>
    <row r="167" spans="1:4" s="1" customFormat="1" ht="25.05" customHeight="1" x14ac:dyDescent="0.25">
      <c r="A167" s="4">
        <v>164</v>
      </c>
      <c r="B167" s="6" t="s">
        <v>318</v>
      </c>
      <c r="C167" s="8">
        <v>135.71</v>
      </c>
      <c r="D167" s="7"/>
    </row>
    <row r="168" spans="1:4" s="1" customFormat="1" ht="25.05" customHeight="1" x14ac:dyDescent="0.25">
      <c r="A168" s="4">
        <v>165</v>
      </c>
      <c r="B168" s="6" t="s">
        <v>319</v>
      </c>
      <c r="C168" s="8">
        <v>135.55000000000001</v>
      </c>
      <c r="D168" s="7"/>
    </row>
    <row r="169" spans="1:4" s="1" customFormat="1" ht="25.05" customHeight="1" x14ac:dyDescent="0.25">
      <c r="A169" s="4">
        <v>166</v>
      </c>
      <c r="B169" s="6" t="s">
        <v>320</v>
      </c>
      <c r="C169" s="8">
        <v>168.76</v>
      </c>
      <c r="D169" s="7"/>
    </row>
    <row r="170" spans="1:4" s="1" customFormat="1" ht="25.05" customHeight="1" x14ac:dyDescent="0.25">
      <c r="A170" s="4">
        <v>167</v>
      </c>
      <c r="B170" s="6" t="s">
        <v>321</v>
      </c>
      <c r="C170" s="8">
        <v>167.4</v>
      </c>
      <c r="D170" s="7"/>
    </row>
    <row r="171" spans="1:4" s="1" customFormat="1" ht="25.05" customHeight="1" x14ac:dyDescent="0.25">
      <c r="A171" s="4">
        <v>168</v>
      </c>
      <c r="B171" s="6" t="s">
        <v>322</v>
      </c>
      <c r="C171" s="8">
        <v>135.71</v>
      </c>
      <c r="D171" s="7"/>
    </row>
    <row r="172" spans="1:4" s="1" customFormat="1" ht="25.05" customHeight="1" x14ac:dyDescent="0.25">
      <c r="A172" s="4">
        <v>169</v>
      </c>
      <c r="B172" s="6" t="s">
        <v>323</v>
      </c>
      <c r="C172" s="8">
        <v>135.55000000000001</v>
      </c>
      <c r="D172" s="7"/>
    </row>
    <row r="173" spans="1:4" s="1" customFormat="1" ht="25.05" customHeight="1" x14ac:dyDescent="0.25">
      <c r="A173" s="4">
        <v>170</v>
      </c>
      <c r="B173" s="6" t="s">
        <v>324</v>
      </c>
      <c r="C173" s="8">
        <v>125.49</v>
      </c>
      <c r="D173" s="7"/>
    </row>
    <row r="174" spans="1:4" s="1" customFormat="1" ht="25.05" customHeight="1" x14ac:dyDescent="0.25">
      <c r="A174" s="4">
        <v>171</v>
      </c>
      <c r="B174" s="6" t="s">
        <v>325</v>
      </c>
      <c r="C174" s="8">
        <v>142.47</v>
      </c>
      <c r="D174" s="7"/>
    </row>
    <row r="175" spans="1:4" s="1" customFormat="1" ht="25.05" customHeight="1" x14ac:dyDescent="0.25">
      <c r="A175" s="4">
        <v>172</v>
      </c>
      <c r="B175" s="6" t="s">
        <v>326</v>
      </c>
      <c r="C175" s="8">
        <v>105.04</v>
      </c>
      <c r="D175" s="7"/>
    </row>
    <row r="176" spans="1:4" s="1" customFormat="1" ht="25.05" customHeight="1" x14ac:dyDescent="0.25">
      <c r="A176" s="4">
        <v>173</v>
      </c>
      <c r="B176" s="6" t="s">
        <v>327</v>
      </c>
      <c r="C176" s="8">
        <v>105.19</v>
      </c>
      <c r="D176" s="7"/>
    </row>
    <row r="177" spans="1:4" s="1" customFormat="1" ht="25.05" customHeight="1" x14ac:dyDescent="0.25">
      <c r="A177" s="4">
        <v>174</v>
      </c>
      <c r="B177" s="6" t="s">
        <v>328</v>
      </c>
      <c r="C177" s="8">
        <v>144.63999999999999</v>
      </c>
      <c r="D177" s="7"/>
    </row>
    <row r="178" spans="1:4" s="1" customFormat="1" ht="25.05" customHeight="1" x14ac:dyDescent="0.25">
      <c r="A178" s="4">
        <v>175</v>
      </c>
      <c r="B178" s="6" t="s">
        <v>329</v>
      </c>
      <c r="C178" s="8">
        <v>127.3</v>
      </c>
      <c r="D178" s="7"/>
    </row>
    <row r="179" spans="1:4" s="1" customFormat="1" ht="25.05" customHeight="1" x14ac:dyDescent="0.25">
      <c r="A179" s="4">
        <v>176</v>
      </c>
      <c r="B179" s="6" t="s">
        <v>330</v>
      </c>
      <c r="C179" s="8">
        <v>106.79</v>
      </c>
      <c r="D179" s="7"/>
    </row>
    <row r="180" spans="1:4" s="1" customFormat="1" ht="25.05" customHeight="1" x14ac:dyDescent="0.25">
      <c r="A180" s="4">
        <v>177</v>
      </c>
      <c r="B180" s="6" t="s">
        <v>331</v>
      </c>
      <c r="C180" s="8">
        <v>81.03</v>
      </c>
      <c r="D180" s="7"/>
    </row>
    <row r="181" spans="1:4" s="1" customFormat="1" ht="25.05" customHeight="1" x14ac:dyDescent="0.25">
      <c r="A181" s="4">
        <v>178</v>
      </c>
      <c r="B181" s="6" t="s">
        <v>332</v>
      </c>
      <c r="C181" s="8">
        <v>125.38</v>
      </c>
      <c r="D181" s="7"/>
    </row>
    <row r="182" spans="1:4" s="1" customFormat="1" ht="25.05" customHeight="1" x14ac:dyDescent="0.25">
      <c r="A182" s="4">
        <v>179</v>
      </c>
      <c r="B182" s="6" t="s">
        <v>333</v>
      </c>
      <c r="C182" s="8">
        <v>142.55000000000001</v>
      </c>
      <c r="D182" s="7"/>
    </row>
    <row r="183" spans="1:4" s="1" customFormat="1" ht="25.05" customHeight="1" x14ac:dyDescent="0.25">
      <c r="A183" s="4">
        <v>180</v>
      </c>
      <c r="B183" s="6" t="s">
        <v>334</v>
      </c>
      <c r="C183" s="8">
        <v>105.04</v>
      </c>
      <c r="D183" s="7"/>
    </row>
    <row r="184" spans="1:4" s="1" customFormat="1" ht="25.05" customHeight="1" x14ac:dyDescent="0.25">
      <c r="A184" s="4">
        <v>181</v>
      </c>
      <c r="B184" s="6" t="s">
        <v>335</v>
      </c>
      <c r="C184" s="8">
        <v>105.19</v>
      </c>
      <c r="D184" s="7"/>
    </row>
    <row r="185" spans="1:4" s="1" customFormat="1" ht="25.05" customHeight="1" x14ac:dyDescent="0.25">
      <c r="A185" s="4">
        <v>182</v>
      </c>
      <c r="B185" s="6" t="s">
        <v>336</v>
      </c>
      <c r="C185" s="8">
        <v>144.72</v>
      </c>
      <c r="D185" s="7"/>
    </row>
    <row r="186" spans="1:4" s="1" customFormat="1" ht="25.05" customHeight="1" x14ac:dyDescent="0.25">
      <c r="A186" s="4">
        <v>183</v>
      </c>
      <c r="B186" s="6" t="s">
        <v>337</v>
      </c>
      <c r="C186" s="8">
        <v>127.3</v>
      </c>
      <c r="D186" s="7"/>
    </row>
    <row r="187" spans="1:4" s="1" customFormat="1" ht="25.05" customHeight="1" x14ac:dyDescent="0.25">
      <c r="A187" s="4">
        <v>184</v>
      </c>
      <c r="B187" s="6" t="s">
        <v>338</v>
      </c>
      <c r="C187" s="8">
        <v>106.79</v>
      </c>
      <c r="D187" s="7"/>
    </row>
    <row r="188" spans="1:4" s="1" customFormat="1" ht="25.05" customHeight="1" x14ac:dyDescent="0.25">
      <c r="A188" s="4">
        <v>185</v>
      </c>
      <c r="B188" s="6" t="s">
        <v>339</v>
      </c>
      <c r="C188" s="8">
        <v>81.03</v>
      </c>
      <c r="D188" s="7"/>
    </row>
    <row r="189" spans="1:4" s="1" customFormat="1" ht="25.05" customHeight="1" x14ac:dyDescent="0.25">
      <c r="A189" s="4">
        <v>186</v>
      </c>
      <c r="B189" s="6" t="s">
        <v>340</v>
      </c>
      <c r="C189" s="8">
        <v>125.38</v>
      </c>
      <c r="D189" s="7"/>
    </row>
    <row r="190" spans="1:4" s="1" customFormat="1" ht="25.05" customHeight="1" x14ac:dyDescent="0.25">
      <c r="A190" s="4">
        <v>187</v>
      </c>
      <c r="B190" s="6" t="s">
        <v>341</v>
      </c>
      <c r="C190" s="8">
        <v>142.55000000000001</v>
      </c>
      <c r="D190" s="7"/>
    </row>
    <row r="191" spans="1:4" s="1" customFormat="1" ht="25.05" customHeight="1" x14ac:dyDescent="0.25">
      <c r="A191" s="4">
        <v>188</v>
      </c>
      <c r="B191" s="6" t="s">
        <v>342</v>
      </c>
      <c r="C191" s="8">
        <v>105.04</v>
      </c>
      <c r="D191" s="7"/>
    </row>
    <row r="192" spans="1:4" s="1" customFormat="1" ht="25.05" customHeight="1" x14ac:dyDescent="0.25">
      <c r="A192" s="4">
        <v>189</v>
      </c>
      <c r="B192" s="6" t="s">
        <v>343</v>
      </c>
      <c r="C192" s="8">
        <v>105.19</v>
      </c>
      <c r="D192" s="7"/>
    </row>
    <row r="193" spans="1:4" s="1" customFormat="1" ht="25.05" customHeight="1" x14ac:dyDescent="0.25">
      <c r="A193" s="4">
        <v>190</v>
      </c>
      <c r="B193" s="6" t="s">
        <v>344</v>
      </c>
      <c r="C193" s="8">
        <v>144.72</v>
      </c>
      <c r="D193" s="7"/>
    </row>
    <row r="194" spans="1:4" s="1" customFormat="1" ht="25.05" customHeight="1" x14ac:dyDescent="0.25">
      <c r="A194" s="4">
        <v>191</v>
      </c>
      <c r="B194" s="6" t="s">
        <v>345</v>
      </c>
      <c r="C194" s="8">
        <v>127.3</v>
      </c>
      <c r="D194" s="7"/>
    </row>
    <row r="195" spans="1:4" s="1" customFormat="1" ht="25.05" customHeight="1" x14ac:dyDescent="0.25">
      <c r="A195" s="4">
        <v>192</v>
      </c>
      <c r="B195" s="6" t="s">
        <v>346</v>
      </c>
      <c r="C195" s="8">
        <v>81.03</v>
      </c>
      <c r="D195" s="7"/>
    </row>
    <row r="196" spans="1:4" s="1" customFormat="1" ht="25.05" customHeight="1" x14ac:dyDescent="0.25">
      <c r="A196" s="4">
        <v>193</v>
      </c>
      <c r="B196" s="6" t="s">
        <v>347</v>
      </c>
      <c r="C196" s="8">
        <v>125.38</v>
      </c>
      <c r="D196" s="7"/>
    </row>
    <row r="197" spans="1:4" s="1" customFormat="1" ht="25.05" customHeight="1" x14ac:dyDescent="0.25">
      <c r="A197" s="4">
        <v>194</v>
      </c>
      <c r="B197" s="6" t="s">
        <v>348</v>
      </c>
      <c r="C197" s="8">
        <v>142.55000000000001</v>
      </c>
      <c r="D197" s="7"/>
    </row>
    <row r="198" spans="1:4" s="1" customFormat="1" ht="25.05" customHeight="1" x14ac:dyDescent="0.25">
      <c r="A198" s="4">
        <v>195</v>
      </c>
      <c r="B198" s="6" t="s">
        <v>349</v>
      </c>
      <c r="C198" s="8">
        <v>105.04</v>
      </c>
      <c r="D198" s="7"/>
    </row>
    <row r="199" spans="1:4" s="1" customFormat="1" ht="25.05" customHeight="1" x14ac:dyDescent="0.25">
      <c r="A199" s="4">
        <v>196</v>
      </c>
      <c r="B199" s="6" t="s">
        <v>350</v>
      </c>
      <c r="C199" s="6">
        <v>105.19</v>
      </c>
      <c r="D199" s="7"/>
    </row>
    <row r="200" spans="1:4" s="1" customFormat="1" ht="25.05" customHeight="1" x14ac:dyDescent="0.25">
      <c r="A200" s="4">
        <v>197</v>
      </c>
      <c r="B200" s="6" t="s">
        <v>351</v>
      </c>
      <c r="C200" s="6">
        <v>144.72</v>
      </c>
      <c r="D200" s="7"/>
    </row>
    <row r="201" spans="1:4" s="1" customFormat="1" ht="25.05" customHeight="1" x14ac:dyDescent="0.25">
      <c r="A201" s="4">
        <v>198</v>
      </c>
      <c r="B201" s="6" t="s">
        <v>352</v>
      </c>
      <c r="C201" s="6">
        <v>127.3</v>
      </c>
      <c r="D201" s="7"/>
    </row>
    <row r="202" spans="1:4" s="1" customFormat="1" ht="25.05" customHeight="1" x14ac:dyDescent="0.25">
      <c r="A202" s="4">
        <v>199</v>
      </c>
      <c r="B202" s="6" t="s">
        <v>353</v>
      </c>
      <c r="C202" s="6">
        <v>106.79</v>
      </c>
      <c r="D202" s="7"/>
    </row>
    <row r="203" spans="1:4" s="1" customFormat="1" ht="25.05" customHeight="1" x14ac:dyDescent="0.25">
      <c r="A203" s="4">
        <v>200</v>
      </c>
      <c r="B203" s="6" t="s">
        <v>354</v>
      </c>
      <c r="C203" s="6">
        <v>81.03</v>
      </c>
      <c r="D203" s="7"/>
    </row>
    <row r="204" spans="1:4" s="1" customFormat="1" ht="25.05" customHeight="1" x14ac:dyDescent="0.25">
      <c r="A204" s="4">
        <v>201</v>
      </c>
      <c r="B204" s="6" t="s">
        <v>355</v>
      </c>
      <c r="C204" s="6">
        <v>125.38</v>
      </c>
      <c r="D204" s="7"/>
    </row>
    <row r="205" spans="1:4" s="1" customFormat="1" ht="25.05" customHeight="1" x14ac:dyDescent="0.25">
      <c r="A205" s="4">
        <v>202</v>
      </c>
      <c r="B205" s="6" t="s">
        <v>356</v>
      </c>
      <c r="C205" s="6">
        <v>142.55000000000001</v>
      </c>
      <c r="D205" s="7"/>
    </row>
    <row r="206" spans="1:4" s="1" customFormat="1" ht="25.05" customHeight="1" x14ac:dyDescent="0.25">
      <c r="A206" s="4">
        <v>203</v>
      </c>
      <c r="B206" s="6" t="s">
        <v>357</v>
      </c>
      <c r="C206" s="6">
        <v>105.04</v>
      </c>
      <c r="D206" s="7"/>
    </row>
    <row r="207" spans="1:4" s="1" customFormat="1" ht="25.05" customHeight="1" x14ac:dyDescent="0.25">
      <c r="A207" s="4">
        <v>204</v>
      </c>
      <c r="B207" s="6" t="s">
        <v>358</v>
      </c>
      <c r="C207" s="6">
        <v>105.19</v>
      </c>
      <c r="D207" s="7"/>
    </row>
    <row r="208" spans="1:4" s="1" customFormat="1" ht="25.05" customHeight="1" x14ac:dyDescent="0.25">
      <c r="A208" s="4">
        <v>205</v>
      </c>
      <c r="B208" s="6" t="s">
        <v>359</v>
      </c>
      <c r="C208" s="6">
        <v>144.72</v>
      </c>
      <c r="D208" s="7"/>
    </row>
    <row r="209" spans="1:4" s="1" customFormat="1" ht="25.05" customHeight="1" x14ac:dyDescent="0.25">
      <c r="A209" s="4">
        <v>206</v>
      </c>
      <c r="B209" s="6" t="s">
        <v>360</v>
      </c>
      <c r="C209" s="6">
        <v>127.3</v>
      </c>
      <c r="D209" s="7"/>
    </row>
    <row r="210" spans="1:4" s="1" customFormat="1" ht="25.05" customHeight="1" x14ac:dyDescent="0.25">
      <c r="A210" s="4">
        <v>207</v>
      </c>
      <c r="B210" s="6" t="s">
        <v>361</v>
      </c>
      <c r="C210" s="6">
        <v>106.79</v>
      </c>
      <c r="D210" s="7"/>
    </row>
    <row r="211" spans="1:4" s="1" customFormat="1" ht="25.05" customHeight="1" x14ac:dyDescent="0.25">
      <c r="A211" s="4">
        <v>208</v>
      </c>
      <c r="B211" s="6" t="s">
        <v>362</v>
      </c>
      <c r="C211" s="6">
        <v>81.03</v>
      </c>
      <c r="D211" s="7"/>
    </row>
    <row r="212" spans="1:4" s="1" customFormat="1" ht="25.05" customHeight="1" x14ac:dyDescent="0.25">
      <c r="A212" s="4">
        <v>209</v>
      </c>
      <c r="B212" s="6" t="s">
        <v>363</v>
      </c>
      <c r="C212" s="6">
        <v>125.38</v>
      </c>
      <c r="D212" s="7"/>
    </row>
    <row r="213" spans="1:4" s="1" customFormat="1" ht="25.05" customHeight="1" x14ac:dyDescent="0.25">
      <c r="A213" s="4">
        <v>210</v>
      </c>
      <c r="B213" s="6" t="s">
        <v>364</v>
      </c>
      <c r="C213" s="6">
        <v>142.55000000000001</v>
      </c>
      <c r="D213" s="7"/>
    </row>
    <row r="214" spans="1:4" s="1" customFormat="1" ht="25.05" customHeight="1" x14ac:dyDescent="0.25">
      <c r="A214" s="4">
        <v>211</v>
      </c>
      <c r="B214" s="6" t="s">
        <v>365</v>
      </c>
      <c r="C214" s="6">
        <v>105.19</v>
      </c>
      <c r="D214" s="7"/>
    </row>
    <row r="215" spans="1:4" s="1" customFormat="1" ht="25.05" customHeight="1" x14ac:dyDescent="0.25">
      <c r="A215" s="4">
        <v>212</v>
      </c>
      <c r="B215" s="6" t="s">
        <v>366</v>
      </c>
      <c r="C215" s="6">
        <v>144.72</v>
      </c>
      <c r="D215" s="7"/>
    </row>
    <row r="216" spans="1:4" s="1" customFormat="1" ht="25.05" customHeight="1" x14ac:dyDescent="0.25">
      <c r="A216" s="4">
        <v>213</v>
      </c>
      <c r="B216" s="6" t="s">
        <v>367</v>
      </c>
      <c r="C216" s="6">
        <v>127.3</v>
      </c>
      <c r="D216" s="7"/>
    </row>
    <row r="217" spans="1:4" s="1" customFormat="1" ht="25.05" customHeight="1" x14ac:dyDescent="0.25">
      <c r="A217" s="4">
        <v>214</v>
      </c>
      <c r="B217" s="6" t="s">
        <v>368</v>
      </c>
      <c r="C217" s="6">
        <v>106.79</v>
      </c>
      <c r="D217" s="7"/>
    </row>
    <row r="218" spans="1:4" s="1" customFormat="1" ht="25.05" customHeight="1" x14ac:dyDescent="0.25">
      <c r="A218" s="4">
        <v>215</v>
      </c>
      <c r="B218" s="6" t="s">
        <v>369</v>
      </c>
      <c r="C218" s="6">
        <v>81.03</v>
      </c>
      <c r="D218" s="7"/>
    </row>
    <row r="219" spans="1:4" s="1" customFormat="1" ht="25.05" customHeight="1" x14ac:dyDescent="0.25">
      <c r="A219" s="4">
        <v>216</v>
      </c>
      <c r="B219" s="6" t="s">
        <v>370</v>
      </c>
      <c r="C219" s="6">
        <v>125.38</v>
      </c>
      <c r="D219" s="7"/>
    </row>
    <row r="220" spans="1:4" s="1" customFormat="1" ht="25.05" customHeight="1" x14ac:dyDescent="0.25">
      <c r="A220" s="4">
        <v>217</v>
      </c>
      <c r="B220" s="6" t="s">
        <v>371</v>
      </c>
      <c r="C220" s="6">
        <v>105.04</v>
      </c>
      <c r="D220" s="7"/>
    </row>
    <row r="221" spans="1:4" s="1" customFormat="1" ht="25.05" customHeight="1" x14ac:dyDescent="0.25">
      <c r="A221" s="4">
        <v>218</v>
      </c>
      <c r="B221" s="6" t="s">
        <v>372</v>
      </c>
      <c r="C221" s="6">
        <v>105.19</v>
      </c>
      <c r="D221" s="7"/>
    </row>
    <row r="222" spans="1:4" s="1" customFormat="1" ht="25.05" customHeight="1" x14ac:dyDescent="0.25">
      <c r="A222" s="4">
        <v>219</v>
      </c>
      <c r="B222" s="6" t="s">
        <v>373</v>
      </c>
      <c r="C222" s="6">
        <v>144.72</v>
      </c>
      <c r="D222" s="7"/>
    </row>
    <row r="223" spans="1:4" s="1" customFormat="1" ht="25.05" customHeight="1" x14ac:dyDescent="0.25">
      <c r="A223" s="4">
        <v>220</v>
      </c>
      <c r="B223" s="6" t="s">
        <v>374</v>
      </c>
      <c r="C223" s="6">
        <v>106.79</v>
      </c>
      <c r="D223" s="7"/>
    </row>
    <row r="224" spans="1:4" s="1" customFormat="1" ht="25.05" customHeight="1" x14ac:dyDescent="0.25">
      <c r="A224" s="4">
        <v>221</v>
      </c>
      <c r="B224" s="6" t="s">
        <v>375</v>
      </c>
      <c r="C224" s="6">
        <v>81.03</v>
      </c>
      <c r="D224" s="7"/>
    </row>
    <row r="225" spans="1:4" s="1" customFormat="1" ht="25.05" customHeight="1" x14ac:dyDescent="0.25">
      <c r="A225" s="4">
        <v>222</v>
      </c>
      <c r="B225" s="6" t="s">
        <v>376</v>
      </c>
      <c r="C225" s="6">
        <v>125.38</v>
      </c>
      <c r="D225" s="7"/>
    </row>
    <row r="226" spans="1:4" s="1" customFormat="1" ht="25.05" customHeight="1" x14ac:dyDescent="0.25">
      <c r="A226" s="4">
        <v>223</v>
      </c>
      <c r="B226" s="6" t="s">
        <v>377</v>
      </c>
      <c r="C226" s="6">
        <v>142.55000000000001</v>
      </c>
      <c r="D226" s="7"/>
    </row>
    <row r="227" spans="1:4" s="1" customFormat="1" ht="25.05" customHeight="1" x14ac:dyDescent="0.25">
      <c r="A227" s="4">
        <v>224</v>
      </c>
      <c r="B227" s="6" t="s">
        <v>378</v>
      </c>
      <c r="C227" s="6">
        <v>105.04</v>
      </c>
      <c r="D227" s="7"/>
    </row>
    <row r="228" spans="1:4" s="1" customFormat="1" ht="25.05" customHeight="1" x14ac:dyDescent="0.25">
      <c r="A228" s="4">
        <v>225</v>
      </c>
      <c r="B228" s="6" t="s">
        <v>379</v>
      </c>
      <c r="C228" s="6">
        <v>105.19</v>
      </c>
      <c r="D228" s="7"/>
    </row>
    <row r="229" spans="1:4" s="1" customFormat="1" ht="25.05" customHeight="1" x14ac:dyDescent="0.25">
      <c r="A229" s="4">
        <v>226</v>
      </c>
      <c r="B229" s="6" t="s">
        <v>380</v>
      </c>
      <c r="C229" s="6">
        <v>144.72</v>
      </c>
      <c r="D229" s="7"/>
    </row>
    <row r="230" spans="1:4" s="1" customFormat="1" ht="25.05" customHeight="1" x14ac:dyDescent="0.25">
      <c r="A230" s="4">
        <v>227</v>
      </c>
      <c r="B230" s="6" t="s">
        <v>381</v>
      </c>
      <c r="C230" s="6">
        <v>127.3</v>
      </c>
      <c r="D230" s="7"/>
    </row>
    <row r="231" spans="1:4" s="1" customFormat="1" ht="25.05" customHeight="1" x14ac:dyDescent="0.25">
      <c r="A231" s="4">
        <v>228</v>
      </c>
      <c r="B231" s="6" t="s">
        <v>382</v>
      </c>
      <c r="C231" s="6">
        <v>106.79</v>
      </c>
      <c r="D231" s="7"/>
    </row>
    <row r="232" spans="1:4" s="1" customFormat="1" ht="25.05" customHeight="1" x14ac:dyDescent="0.25">
      <c r="A232" s="4">
        <v>229</v>
      </c>
      <c r="B232" s="6" t="s">
        <v>383</v>
      </c>
      <c r="C232" s="6">
        <v>81.03</v>
      </c>
      <c r="D232" s="7"/>
    </row>
    <row r="233" spans="1:4" s="1" customFormat="1" ht="25.05" customHeight="1" x14ac:dyDescent="0.25">
      <c r="A233" s="4">
        <v>230</v>
      </c>
      <c r="B233" s="6" t="s">
        <v>384</v>
      </c>
      <c r="C233" s="6">
        <v>125.38</v>
      </c>
      <c r="D233" s="7"/>
    </row>
    <row r="234" spans="1:4" s="1" customFormat="1" ht="25.05" customHeight="1" x14ac:dyDescent="0.25">
      <c r="A234" s="4">
        <v>231</v>
      </c>
      <c r="B234" s="6" t="s">
        <v>385</v>
      </c>
      <c r="C234" s="6">
        <v>142.55000000000001</v>
      </c>
      <c r="D234" s="7"/>
    </row>
    <row r="235" spans="1:4" s="1" customFormat="1" ht="25.05" customHeight="1" x14ac:dyDescent="0.25">
      <c r="A235" s="4">
        <v>232</v>
      </c>
      <c r="B235" s="6" t="s">
        <v>386</v>
      </c>
      <c r="C235" s="6">
        <v>105.04</v>
      </c>
      <c r="D235" s="7"/>
    </row>
    <row r="236" spans="1:4" s="1" customFormat="1" ht="25.05" customHeight="1" x14ac:dyDescent="0.25">
      <c r="A236" s="4">
        <v>233</v>
      </c>
      <c r="B236" s="6" t="s">
        <v>387</v>
      </c>
      <c r="C236" s="6">
        <v>105.19</v>
      </c>
      <c r="D236" s="7"/>
    </row>
    <row r="237" spans="1:4" s="1" customFormat="1" ht="25.05" customHeight="1" x14ac:dyDescent="0.25">
      <c r="A237" s="4">
        <v>234</v>
      </c>
      <c r="B237" s="6" t="s">
        <v>388</v>
      </c>
      <c r="C237" s="6">
        <v>144.72</v>
      </c>
      <c r="D237" s="7"/>
    </row>
    <row r="238" spans="1:4" s="1" customFormat="1" ht="25.05" customHeight="1" x14ac:dyDescent="0.25">
      <c r="A238" s="4">
        <v>235</v>
      </c>
      <c r="B238" s="6" t="s">
        <v>389</v>
      </c>
      <c r="C238" s="6">
        <v>127.3</v>
      </c>
      <c r="D238" s="7"/>
    </row>
    <row r="239" spans="1:4" s="1" customFormat="1" ht="25.05" customHeight="1" x14ac:dyDescent="0.25">
      <c r="A239" s="4">
        <v>236</v>
      </c>
      <c r="B239" s="6" t="s">
        <v>390</v>
      </c>
      <c r="C239" s="6">
        <v>106.79</v>
      </c>
      <c r="D239" s="7"/>
    </row>
    <row r="240" spans="1:4" s="1" customFormat="1" ht="25.05" customHeight="1" x14ac:dyDescent="0.25">
      <c r="A240" s="4">
        <v>237</v>
      </c>
      <c r="B240" s="6" t="s">
        <v>391</v>
      </c>
      <c r="C240" s="6">
        <v>81.03</v>
      </c>
      <c r="D240" s="7"/>
    </row>
    <row r="241" spans="1:4" s="1" customFormat="1" ht="25.05" customHeight="1" x14ac:dyDescent="0.25">
      <c r="A241" s="4">
        <v>238</v>
      </c>
      <c r="B241" s="6" t="s">
        <v>392</v>
      </c>
      <c r="C241" s="6">
        <v>125.38</v>
      </c>
      <c r="D241" s="7"/>
    </row>
    <row r="242" spans="1:4" s="1" customFormat="1" ht="25.05" customHeight="1" x14ac:dyDescent="0.25">
      <c r="A242" s="4">
        <v>239</v>
      </c>
      <c r="B242" s="6" t="s">
        <v>393</v>
      </c>
      <c r="C242" s="6">
        <v>142.55000000000001</v>
      </c>
      <c r="D242" s="7"/>
    </row>
    <row r="243" spans="1:4" s="1" customFormat="1" ht="25.05" customHeight="1" x14ac:dyDescent="0.25">
      <c r="A243" s="4">
        <v>240</v>
      </c>
      <c r="B243" s="6" t="s">
        <v>394</v>
      </c>
      <c r="C243" s="8">
        <v>105.04</v>
      </c>
      <c r="D243" s="7"/>
    </row>
    <row r="244" spans="1:4" s="1" customFormat="1" ht="25.05" customHeight="1" x14ac:dyDescent="0.25">
      <c r="A244" s="4">
        <v>241</v>
      </c>
      <c r="B244" s="6" t="s">
        <v>395</v>
      </c>
      <c r="C244" s="8">
        <v>105.19</v>
      </c>
      <c r="D244" s="7"/>
    </row>
    <row r="245" spans="1:4" s="1" customFormat="1" ht="25.05" customHeight="1" x14ac:dyDescent="0.25">
      <c r="A245" s="4">
        <v>242</v>
      </c>
      <c r="B245" s="6" t="s">
        <v>396</v>
      </c>
      <c r="C245" s="8">
        <v>144.72</v>
      </c>
      <c r="D245" s="7"/>
    </row>
    <row r="246" spans="1:4" s="1" customFormat="1" ht="25.05" customHeight="1" x14ac:dyDescent="0.25">
      <c r="A246" s="4">
        <v>243</v>
      </c>
      <c r="B246" s="6" t="s">
        <v>397</v>
      </c>
      <c r="C246" s="8">
        <v>127.3</v>
      </c>
      <c r="D246" s="7"/>
    </row>
    <row r="247" spans="1:4" s="1" customFormat="1" ht="25.05" customHeight="1" x14ac:dyDescent="0.25">
      <c r="A247" s="4">
        <v>244</v>
      </c>
      <c r="B247" s="6" t="s">
        <v>398</v>
      </c>
      <c r="C247" s="8">
        <v>106.79</v>
      </c>
      <c r="D247" s="7"/>
    </row>
    <row r="248" spans="1:4" s="1" customFormat="1" ht="25.05" customHeight="1" x14ac:dyDescent="0.25">
      <c r="A248" s="4">
        <v>245</v>
      </c>
      <c r="B248" s="6" t="s">
        <v>399</v>
      </c>
      <c r="C248" s="8">
        <v>81.03</v>
      </c>
      <c r="D248" s="7"/>
    </row>
    <row r="249" spans="1:4" s="1" customFormat="1" ht="25.05" customHeight="1" x14ac:dyDescent="0.25">
      <c r="A249" s="4">
        <v>246</v>
      </c>
      <c r="B249" s="6" t="s">
        <v>400</v>
      </c>
      <c r="C249" s="8">
        <v>125.38</v>
      </c>
      <c r="D249" s="7"/>
    </row>
    <row r="250" spans="1:4" s="1" customFormat="1" ht="25.05" customHeight="1" x14ac:dyDescent="0.25">
      <c r="A250" s="4">
        <v>247</v>
      </c>
      <c r="B250" s="6" t="s">
        <v>401</v>
      </c>
      <c r="C250" s="8">
        <v>142.55000000000001</v>
      </c>
      <c r="D250" s="7"/>
    </row>
    <row r="251" spans="1:4" s="1" customFormat="1" ht="25.05" customHeight="1" x14ac:dyDescent="0.25">
      <c r="A251" s="4">
        <v>248</v>
      </c>
      <c r="B251" s="6" t="s">
        <v>402</v>
      </c>
      <c r="C251" s="8">
        <v>105.19</v>
      </c>
      <c r="D251" s="7"/>
    </row>
    <row r="252" spans="1:4" s="1" customFormat="1" ht="25.05" customHeight="1" x14ac:dyDescent="0.25">
      <c r="A252" s="4">
        <v>249</v>
      </c>
      <c r="B252" s="6" t="s">
        <v>403</v>
      </c>
      <c r="C252" s="8">
        <v>144.72</v>
      </c>
      <c r="D252" s="7"/>
    </row>
    <row r="253" spans="1:4" s="1" customFormat="1" ht="25.05" customHeight="1" x14ac:dyDescent="0.25">
      <c r="A253" s="4">
        <v>250</v>
      </c>
      <c r="B253" s="6" t="s">
        <v>404</v>
      </c>
      <c r="C253" s="8">
        <v>127.3</v>
      </c>
      <c r="D253" s="7"/>
    </row>
    <row r="254" spans="1:4" s="1" customFormat="1" ht="25.05" customHeight="1" x14ac:dyDescent="0.25">
      <c r="A254" s="4">
        <v>251</v>
      </c>
      <c r="B254" s="6" t="s">
        <v>405</v>
      </c>
      <c r="C254" s="8">
        <v>106.79</v>
      </c>
      <c r="D254" s="7"/>
    </row>
    <row r="255" spans="1:4" s="1" customFormat="1" ht="25.05" customHeight="1" x14ac:dyDescent="0.25">
      <c r="A255" s="4">
        <v>252</v>
      </c>
      <c r="B255" s="6" t="s">
        <v>406</v>
      </c>
      <c r="C255" s="8">
        <v>81.03</v>
      </c>
      <c r="D255" s="7"/>
    </row>
    <row r="256" spans="1:4" s="1" customFormat="1" ht="25.05" customHeight="1" x14ac:dyDescent="0.25">
      <c r="A256" s="4">
        <v>253</v>
      </c>
      <c r="B256" s="6" t="s">
        <v>407</v>
      </c>
      <c r="C256" s="8">
        <v>125.38</v>
      </c>
      <c r="D256" s="7"/>
    </row>
    <row r="257" spans="1:4" s="1" customFormat="1" ht="25.05" customHeight="1" x14ac:dyDescent="0.25">
      <c r="A257" s="4">
        <v>254</v>
      </c>
      <c r="B257" s="6" t="s">
        <v>408</v>
      </c>
      <c r="C257" s="8">
        <v>142.55000000000001</v>
      </c>
      <c r="D257" s="7"/>
    </row>
    <row r="258" spans="1:4" s="1" customFormat="1" ht="25.05" customHeight="1" x14ac:dyDescent="0.25">
      <c r="A258" s="4">
        <v>255</v>
      </c>
      <c r="B258" s="6" t="s">
        <v>409</v>
      </c>
      <c r="C258" s="8">
        <v>105.04</v>
      </c>
      <c r="D258" s="7"/>
    </row>
    <row r="259" spans="1:4" s="1" customFormat="1" ht="25.05" customHeight="1" x14ac:dyDescent="0.25">
      <c r="A259" s="4">
        <v>256</v>
      </c>
      <c r="B259" s="6" t="s">
        <v>410</v>
      </c>
      <c r="C259" s="8">
        <v>105.19</v>
      </c>
      <c r="D259" s="7"/>
    </row>
    <row r="260" spans="1:4" s="1" customFormat="1" ht="25.05" customHeight="1" x14ac:dyDescent="0.25">
      <c r="A260" s="4">
        <v>257</v>
      </c>
      <c r="B260" s="6" t="s">
        <v>411</v>
      </c>
      <c r="C260" s="8">
        <v>144.72</v>
      </c>
      <c r="D260" s="7"/>
    </row>
    <row r="261" spans="1:4" s="1" customFormat="1" ht="25.05" customHeight="1" x14ac:dyDescent="0.25">
      <c r="A261" s="4">
        <v>258</v>
      </c>
      <c r="B261" s="6" t="s">
        <v>412</v>
      </c>
      <c r="C261" s="8">
        <v>127.3</v>
      </c>
      <c r="D261" s="4"/>
    </row>
    <row r="262" spans="1:4" s="1" customFormat="1" ht="25.05" customHeight="1" x14ac:dyDescent="0.25">
      <c r="A262" s="4">
        <v>259</v>
      </c>
      <c r="B262" s="6" t="s">
        <v>413</v>
      </c>
      <c r="C262" s="8">
        <v>81.03</v>
      </c>
      <c r="D262" s="7"/>
    </row>
    <row r="263" spans="1:4" s="1" customFormat="1" ht="25.05" customHeight="1" x14ac:dyDescent="0.25">
      <c r="A263" s="4">
        <v>260</v>
      </c>
      <c r="B263" s="6" t="s">
        <v>414</v>
      </c>
      <c r="C263" s="8">
        <v>125.38</v>
      </c>
      <c r="D263" s="7"/>
    </row>
    <row r="264" spans="1:4" s="1" customFormat="1" ht="25.05" customHeight="1" x14ac:dyDescent="0.25">
      <c r="A264" s="4">
        <v>261</v>
      </c>
      <c r="B264" s="6" t="s">
        <v>415</v>
      </c>
      <c r="C264" s="8">
        <v>142.55000000000001</v>
      </c>
      <c r="D264" s="7"/>
    </row>
    <row r="265" spans="1:4" s="1" customFormat="1" ht="25.05" customHeight="1" x14ac:dyDescent="0.25">
      <c r="A265" s="4">
        <v>262</v>
      </c>
      <c r="B265" s="6" t="s">
        <v>416</v>
      </c>
      <c r="C265" s="8">
        <v>105.19</v>
      </c>
      <c r="D265" s="7"/>
    </row>
    <row r="266" spans="1:4" s="1" customFormat="1" ht="25.05" customHeight="1" x14ac:dyDescent="0.25">
      <c r="A266" s="4">
        <v>263</v>
      </c>
      <c r="B266" s="6" t="s">
        <v>417</v>
      </c>
      <c r="C266" s="8">
        <v>144.72</v>
      </c>
      <c r="D266" s="7"/>
    </row>
    <row r="267" spans="1:4" s="1" customFormat="1" ht="25.05" customHeight="1" x14ac:dyDescent="0.25">
      <c r="A267" s="4">
        <v>264</v>
      </c>
      <c r="B267" s="6" t="s">
        <v>418</v>
      </c>
      <c r="C267" s="8">
        <v>127.3</v>
      </c>
      <c r="D267" s="7"/>
    </row>
    <row r="268" spans="1:4" s="1" customFormat="1" ht="25.05" customHeight="1" x14ac:dyDescent="0.25">
      <c r="A268" s="4">
        <v>265</v>
      </c>
      <c r="B268" s="6" t="s">
        <v>419</v>
      </c>
      <c r="C268" s="8">
        <v>106.79</v>
      </c>
      <c r="D268" s="7"/>
    </row>
    <row r="269" spans="1:4" s="1" customFormat="1" ht="25.05" customHeight="1" x14ac:dyDescent="0.25">
      <c r="A269" s="4">
        <v>266</v>
      </c>
      <c r="B269" s="6" t="s">
        <v>420</v>
      </c>
      <c r="C269" s="8">
        <v>81.03</v>
      </c>
      <c r="D269" s="7"/>
    </row>
    <row r="270" spans="1:4" s="1" customFormat="1" ht="25.05" customHeight="1" x14ac:dyDescent="0.25">
      <c r="A270" s="4">
        <v>267</v>
      </c>
      <c r="B270" s="6" t="s">
        <v>421</v>
      </c>
      <c r="C270" s="8">
        <v>125.38</v>
      </c>
      <c r="D270" s="7"/>
    </row>
    <row r="271" spans="1:4" s="1" customFormat="1" ht="25.05" customHeight="1" x14ac:dyDescent="0.25">
      <c r="A271" s="4">
        <v>268</v>
      </c>
      <c r="B271" s="6" t="s">
        <v>422</v>
      </c>
      <c r="C271" s="8">
        <v>142.55000000000001</v>
      </c>
      <c r="D271" s="7"/>
    </row>
    <row r="272" spans="1:4" s="1" customFormat="1" ht="25.05" customHeight="1" x14ac:dyDescent="0.25">
      <c r="A272" s="4">
        <v>269</v>
      </c>
      <c r="B272" s="6" t="s">
        <v>423</v>
      </c>
      <c r="C272" s="8">
        <v>105.04</v>
      </c>
      <c r="D272" s="7"/>
    </row>
    <row r="273" spans="1:4" s="1" customFormat="1" ht="25.05" customHeight="1" x14ac:dyDescent="0.25">
      <c r="A273" s="4">
        <v>270</v>
      </c>
      <c r="B273" s="6" t="s">
        <v>424</v>
      </c>
      <c r="C273" s="8">
        <v>105.19</v>
      </c>
      <c r="D273" s="7"/>
    </row>
    <row r="274" spans="1:4" s="1" customFormat="1" ht="25.05" customHeight="1" x14ac:dyDescent="0.25">
      <c r="A274" s="4">
        <v>271</v>
      </c>
      <c r="B274" s="6" t="s">
        <v>425</v>
      </c>
      <c r="C274" s="8">
        <v>125.38</v>
      </c>
      <c r="D274" s="7"/>
    </row>
    <row r="275" spans="1:4" s="1" customFormat="1" ht="25.05" customHeight="1" x14ac:dyDescent="0.25">
      <c r="A275" s="4">
        <v>272</v>
      </c>
      <c r="B275" s="6" t="s">
        <v>426</v>
      </c>
      <c r="C275" s="8">
        <v>142.55000000000001</v>
      </c>
      <c r="D275" s="7"/>
    </row>
    <row r="276" spans="1:4" s="1" customFormat="1" ht="25.05" customHeight="1" x14ac:dyDescent="0.25">
      <c r="A276" s="4">
        <v>273</v>
      </c>
      <c r="B276" s="6" t="s">
        <v>427</v>
      </c>
      <c r="C276" s="8">
        <v>105.04</v>
      </c>
      <c r="D276" s="7"/>
    </row>
    <row r="277" spans="1:4" s="1" customFormat="1" ht="25.05" customHeight="1" x14ac:dyDescent="0.25">
      <c r="A277" s="4">
        <v>274</v>
      </c>
      <c r="B277" s="6" t="s">
        <v>428</v>
      </c>
      <c r="C277" s="8">
        <v>105.19</v>
      </c>
      <c r="D277" s="7"/>
    </row>
    <row r="278" spans="1:4" s="1" customFormat="1" ht="25.05" customHeight="1" x14ac:dyDescent="0.25">
      <c r="A278" s="4">
        <v>275</v>
      </c>
      <c r="B278" s="6" t="s">
        <v>429</v>
      </c>
      <c r="C278" s="8">
        <v>142.55000000000001</v>
      </c>
      <c r="D278" s="7"/>
    </row>
    <row r="279" spans="1:4" s="1" customFormat="1" ht="25.05" customHeight="1" x14ac:dyDescent="0.25">
      <c r="A279" s="4">
        <v>276</v>
      </c>
      <c r="B279" s="6" t="s">
        <v>430</v>
      </c>
      <c r="C279" s="8">
        <v>105.04</v>
      </c>
      <c r="D279" s="7"/>
    </row>
    <row r="280" spans="1:4" s="1" customFormat="1" ht="25.05" customHeight="1" x14ac:dyDescent="0.25">
      <c r="A280" s="4">
        <v>277</v>
      </c>
      <c r="B280" s="6" t="s">
        <v>431</v>
      </c>
      <c r="C280" s="8">
        <v>105.19</v>
      </c>
      <c r="D280" s="7"/>
    </row>
    <row r="281" spans="1:4" s="1" customFormat="1" ht="25.05" customHeight="1" x14ac:dyDescent="0.25">
      <c r="A281" s="4">
        <v>278</v>
      </c>
      <c r="B281" s="6" t="s">
        <v>432</v>
      </c>
      <c r="C281" s="8">
        <v>125.38</v>
      </c>
      <c r="D281" s="7"/>
    </row>
    <row r="282" spans="1:4" s="1" customFormat="1" ht="25.05" customHeight="1" x14ac:dyDescent="0.25">
      <c r="A282" s="4">
        <v>279</v>
      </c>
      <c r="B282" s="6" t="s">
        <v>433</v>
      </c>
      <c r="C282" s="8">
        <v>142.55000000000001</v>
      </c>
      <c r="D282" s="7"/>
    </row>
    <row r="283" spans="1:4" s="1" customFormat="1" ht="25.05" customHeight="1" x14ac:dyDescent="0.25">
      <c r="A283" s="4">
        <v>280</v>
      </c>
      <c r="B283" s="6" t="s">
        <v>434</v>
      </c>
      <c r="C283" s="8">
        <v>105.04</v>
      </c>
      <c r="D283" s="7"/>
    </row>
    <row r="284" spans="1:4" s="1" customFormat="1" ht="25.05" customHeight="1" x14ac:dyDescent="0.25">
      <c r="A284" s="4">
        <v>281</v>
      </c>
      <c r="B284" s="6" t="s">
        <v>435</v>
      </c>
      <c r="C284" s="8">
        <v>105.19</v>
      </c>
      <c r="D284" s="7"/>
    </row>
    <row r="285" spans="1:4" s="1" customFormat="1" ht="25.05" customHeight="1" x14ac:dyDescent="0.25">
      <c r="A285" s="4">
        <v>282</v>
      </c>
      <c r="B285" s="6" t="s">
        <v>436</v>
      </c>
      <c r="C285" s="6">
        <v>126.29</v>
      </c>
      <c r="D285" s="7"/>
    </row>
    <row r="286" spans="1:4" s="1" customFormat="1" ht="25.05" customHeight="1" x14ac:dyDescent="0.25">
      <c r="A286" s="4">
        <v>283</v>
      </c>
      <c r="B286" s="6" t="s">
        <v>437</v>
      </c>
      <c r="C286" s="6">
        <v>143.44999999999999</v>
      </c>
      <c r="D286" s="7"/>
    </row>
    <row r="287" spans="1:4" s="1" customFormat="1" ht="25.05" customHeight="1" x14ac:dyDescent="0.25">
      <c r="A287" s="4">
        <v>284</v>
      </c>
      <c r="B287" s="6" t="s">
        <v>438</v>
      </c>
      <c r="C287" s="6">
        <v>105.71</v>
      </c>
      <c r="D287" s="7"/>
    </row>
    <row r="288" spans="1:4" s="1" customFormat="1" ht="25.05" customHeight="1" x14ac:dyDescent="0.25">
      <c r="A288" s="4">
        <v>285</v>
      </c>
      <c r="B288" s="6" t="s">
        <v>439</v>
      </c>
      <c r="C288" s="6">
        <v>105.86</v>
      </c>
      <c r="D288" s="7"/>
    </row>
    <row r="289" spans="1:4" s="1" customFormat="1" ht="25.05" customHeight="1" x14ac:dyDescent="0.25">
      <c r="A289" s="4">
        <v>286</v>
      </c>
      <c r="B289" s="6" t="s">
        <v>440</v>
      </c>
      <c r="C289" s="6">
        <v>143.66</v>
      </c>
      <c r="D289" s="7"/>
    </row>
    <row r="290" spans="1:4" s="1" customFormat="1" ht="25.05" customHeight="1" x14ac:dyDescent="0.25">
      <c r="A290" s="4">
        <v>287</v>
      </c>
      <c r="B290" s="6" t="s">
        <v>441</v>
      </c>
      <c r="C290" s="6">
        <v>126.47</v>
      </c>
      <c r="D290" s="7"/>
    </row>
    <row r="291" spans="1:4" s="1" customFormat="1" ht="25.05" customHeight="1" x14ac:dyDescent="0.25">
      <c r="A291" s="4">
        <v>288</v>
      </c>
      <c r="B291" s="6" t="s">
        <v>442</v>
      </c>
      <c r="C291" s="6">
        <v>106</v>
      </c>
      <c r="D291" s="7"/>
    </row>
    <row r="292" spans="1:4" s="1" customFormat="1" ht="25.05" customHeight="1" x14ac:dyDescent="0.25">
      <c r="A292" s="4">
        <v>289</v>
      </c>
      <c r="B292" s="6" t="s">
        <v>443</v>
      </c>
      <c r="C292" s="6">
        <v>80.430000000000007</v>
      </c>
      <c r="D292" s="7"/>
    </row>
    <row r="293" spans="1:4" s="1" customFormat="1" ht="25.05" customHeight="1" x14ac:dyDescent="0.25">
      <c r="A293" s="4">
        <v>290</v>
      </c>
      <c r="B293" s="6" t="s">
        <v>444</v>
      </c>
      <c r="C293" s="6">
        <v>126.18</v>
      </c>
      <c r="D293" s="7"/>
    </row>
    <row r="294" spans="1:4" s="1" customFormat="1" ht="25.05" customHeight="1" x14ac:dyDescent="0.25">
      <c r="A294" s="4">
        <v>291</v>
      </c>
      <c r="B294" s="6" t="s">
        <v>445</v>
      </c>
      <c r="C294" s="6">
        <v>143.44999999999999</v>
      </c>
      <c r="D294" s="7"/>
    </row>
    <row r="295" spans="1:4" s="1" customFormat="1" ht="25.05" customHeight="1" x14ac:dyDescent="0.25">
      <c r="A295" s="4">
        <v>292</v>
      </c>
      <c r="B295" s="6" t="s">
        <v>446</v>
      </c>
      <c r="C295" s="6">
        <v>105.71</v>
      </c>
      <c r="D295" s="7"/>
    </row>
    <row r="296" spans="1:4" s="1" customFormat="1" ht="25.05" customHeight="1" x14ac:dyDescent="0.25">
      <c r="A296" s="4">
        <v>293</v>
      </c>
      <c r="B296" s="6" t="s">
        <v>447</v>
      </c>
      <c r="C296" s="6">
        <v>105.86</v>
      </c>
      <c r="D296" s="7"/>
    </row>
    <row r="297" spans="1:4" s="1" customFormat="1" ht="25.05" customHeight="1" x14ac:dyDescent="0.25">
      <c r="A297" s="4">
        <v>294</v>
      </c>
      <c r="B297" s="6" t="s">
        <v>448</v>
      </c>
      <c r="C297" s="6">
        <v>143.66</v>
      </c>
      <c r="D297" s="7"/>
    </row>
    <row r="298" spans="1:4" s="1" customFormat="1" ht="25.05" customHeight="1" x14ac:dyDescent="0.25">
      <c r="A298" s="4">
        <v>295</v>
      </c>
      <c r="B298" s="6" t="s">
        <v>449</v>
      </c>
      <c r="C298" s="6">
        <v>126.37</v>
      </c>
      <c r="D298" s="7"/>
    </row>
    <row r="299" spans="1:4" s="1" customFormat="1" ht="25.05" customHeight="1" x14ac:dyDescent="0.25">
      <c r="A299" s="4">
        <v>296</v>
      </c>
      <c r="B299" s="6" t="s">
        <v>450</v>
      </c>
      <c r="C299" s="6">
        <v>106</v>
      </c>
      <c r="D299" s="7"/>
    </row>
    <row r="300" spans="1:4" s="1" customFormat="1" ht="25.05" customHeight="1" x14ac:dyDescent="0.25">
      <c r="A300" s="4">
        <v>297</v>
      </c>
      <c r="B300" s="6" t="s">
        <v>451</v>
      </c>
      <c r="C300" s="6">
        <v>80.430000000000007</v>
      </c>
      <c r="D300" s="7"/>
    </row>
    <row r="301" spans="1:4" s="1" customFormat="1" ht="25.05" customHeight="1" x14ac:dyDescent="0.25">
      <c r="A301" s="4">
        <v>298</v>
      </c>
      <c r="B301" s="6" t="s">
        <v>452</v>
      </c>
      <c r="C301" s="6">
        <v>126.18</v>
      </c>
      <c r="D301" s="7"/>
    </row>
    <row r="302" spans="1:4" s="1" customFormat="1" ht="25.05" customHeight="1" x14ac:dyDescent="0.25">
      <c r="A302" s="4">
        <v>299</v>
      </c>
      <c r="B302" s="6" t="s">
        <v>453</v>
      </c>
      <c r="C302" s="6">
        <v>143.44999999999999</v>
      </c>
      <c r="D302" s="7"/>
    </row>
    <row r="303" spans="1:4" s="1" customFormat="1" ht="25.05" customHeight="1" x14ac:dyDescent="0.25">
      <c r="A303" s="4">
        <v>300</v>
      </c>
      <c r="B303" s="6" t="s">
        <v>454</v>
      </c>
      <c r="C303" s="6">
        <v>105.71</v>
      </c>
      <c r="D303" s="7"/>
    </row>
    <row r="304" spans="1:4" s="1" customFormat="1" ht="25.05" customHeight="1" x14ac:dyDescent="0.25">
      <c r="A304" s="4">
        <v>301</v>
      </c>
      <c r="B304" s="6" t="s">
        <v>455</v>
      </c>
      <c r="C304" s="6">
        <v>105.86</v>
      </c>
      <c r="D304" s="7"/>
    </row>
    <row r="305" spans="1:4" s="1" customFormat="1" ht="25.05" customHeight="1" x14ac:dyDescent="0.25">
      <c r="A305" s="4">
        <v>302</v>
      </c>
      <c r="B305" s="6" t="s">
        <v>456</v>
      </c>
      <c r="C305" s="6">
        <v>143.66</v>
      </c>
      <c r="D305" s="7"/>
    </row>
    <row r="306" spans="1:4" s="1" customFormat="1" ht="25.05" customHeight="1" x14ac:dyDescent="0.25">
      <c r="A306" s="4">
        <v>303</v>
      </c>
      <c r="B306" s="6" t="s">
        <v>457</v>
      </c>
      <c r="C306" s="6">
        <v>126.37</v>
      </c>
      <c r="D306" s="7"/>
    </row>
    <row r="307" spans="1:4" s="1" customFormat="1" ht="25.05" customHeight="1" x14ac:dyDescent="0.25">
      <c r="A307" s="4">
        <v>304</v>
      </c>
      <c r="B307" s="6" t="s">
        <v>458</v>
      </c>
      <c r="C307" s="6">
        <v>106</v>
      </c>
      <c r="D307" s="7"/>
    </row>
    <row r="308" spans="1:4" s="1" customFormat="1" ht="25.05" customHeight="1" x14ac:dyDescent="0.25">
      <c r="A308" s="4">
        <v>305</v>
      </c>
      <c r="B308" s="6" t="s">
        <v>459</v>
      </c>
      <c r="C308" s="6">
        <v>80.430000000000007</v>
      </c>
      <c r="D308" s="7"/>
    </row>
    <row r="309" spans="1:4" s="1" customFormat="1" ht="25.05" customHeight="1" x14ac:dyDescent="0.25">
      <c r="A309" s="4">
        <v>306</v>
      </c>
      <c r="B309" s="6" t="s">
        <v>460</v>
      </c>
      <c r="C309" s="6">
        <v>126.18</v>
      </c>
      <c r="D309" s="7"/>
    </row>
    <row r="310" spans="1:4" s="1" customFormat="1" ht="25.05" customHeight="1" x14ac:dyDescent="0.25">
      <c r="A310" s="4">
        <v>307</v>
      </c>
      <c r="B310" s="6" t="s">
        <v>461</v>
      </c>
      <c r="C310" s="6">
        <v>143.44999999999999</v>
      </c>
      <c r="D310" s="7"/>
    </row>
    <row r="311" spans="1:4" s="1" customFormat="1" ht="25.05" customHeight="1" x14ac:dyDescent="0.25">
      <c r="A311" s="4">
        <v>308</v>
      </c>
      <c r="B311" s="6" t="s">
        <v>462</v>
      </c>
      <c r="C311" s="6">
        <v>105.71</v>
      </c>
      <c r="D311" s="7"/>
    </row>
    <row r="312" spans="1:4" s="1" customFormat="1" ht="25.05" customHeight="1" x14ac:dyDescent="0.25">
      <c r="A312" s="4">
        <v>309</v>
      </c>
      <c r="B312" s="6" t="s">
        <v>463</v>
      </c>
      <c r="C312" s="6">
        <v>105.86</v>
      </c>
      <c r="D312" s="7"/>
    </row>
    <row r="313" spans="1:4" s="1" customFormat="1" ht="25.05" customHeight="1" x14ac:dyDescent="0.25">
      <c r="A313" s="4">
        <v>310</v>
      </c>
      <c r="B313" s="6" t="s">
        <v>464</v>
      </c>
      <c r="C313" s="6">
        <v>143.66</v>
      </c>
      <c r="D313" s="7"/>
    </row>
    <row r="314" spans="1:4" s="1" customFormat="1" ht="25.05" customHeight="1" x14ac:dyDescent="0.25">
      <c r="A314" s="4">
        <v>311</v>
      </c>
      <c r="B314" s="6" t="s">
        <v>465</v>
      </c>
      <c r="C314" s="6">
        <v>126.37</v>
      </c>
      <c r="D314" s="7"/>
    </row>
    <row r="315" spans="1:4" s="1" customFormat="1" ht="25.05" customHeight="1" x14ac:dyDescent="0.25">
      <c r="A315" s="4">
        <v>312</v>
      </c>
      <c r="B315" s="6" t="s">
        <v>466</v>
      </c>
      <c r="C315" s="6">
        <v>106</v>
      </c>
      <c r="D315" s="7"/>
    </row>
    <row r="316" spans="1:4" s="1" customFormat="1" ht="25.05" customHeight="1" x14ac:dyDescent="0.25">
      <c r="A316" s="4">
        <v>313</v>
      </c>
      <c r="B316" s="6" t="s">
        <v>467</v>
      </c>
      <c r="C316" s="6">
        <v>80.430000000000007</v>
      </c>
      <c r="D316" s="7"/>
    </row>
    <row r="317" spans="1:4" s="1" customFormat="1" ht="25.05" customHeight="1" x14ac:dyDescent="0.25">
      <c r="A317" s="4">
        <v>314</v>
      </c>
      <c r="B317" s="6" t="s">
        <v>468</v>
      </c>
      <c r="C317" s="6">
        <v>126.18</v>
      </c>
      <c r="D317" s="7"/>
    </row>
    <row r="318" spans="1:4" s="1" customFormat="1" ht="25.05" customHeight="1" x14ac:dyDescent="0.25">
      <c r="A318" s="4">
        <v>315</v>
      </c>
      <c r="B318" s="6" t="s">
        <v>469</v>
      </c>
      <c r="C318" s="6">
        <v>143.44999999999999</v>
      </c>
      <c r="D318" s="7"/>
    </row>
    <row r="319" spans="1:4" s="1" customFormat="1" ht="25.05" customHeight="1" x14ac:dyDescent="0.25">
      <c r="A319" s="4">
        <v>316</v>
      </c>
      <c r="B319" s="6" t="s">
        <v>470</v>
      </c>
      <c r="C319" s="6">
        <v>105.71</v>
      </c>
      <c r="D319" s="7"/>
    </row>
    <row r="320" spans="1:4" s="1" customFormat="1" ht="25.05" customHeight="1" x14ac:dyDescent="0.25">
      <c r="A320" s="4">
        <v>317</v>
      </c>
      <c r="B320" s="6" t="s">
        <v>471</v>
      </c>
      <c r="C320" s="6">
        <v>105.86</v>
      </c>
      <c r="D320" s="7"/>
    </row>
    <row r="321" spans="1:4" s="1" customFormat="1" ht="25.05" customHeight="1" x14ac:dyDescent="0.25">
      <c r="A321" s="4">
        <v>318</v>
      </c>
      <c r="B321" s="6" t="s">
        <v>472</v>
      </c>
      <c r="C321" s="6">
        <v>143.66</v>
      </c>
      <c r="D321" s="7"/>
    </row>
    <row r="322" spans="1:4" s="1" customFormat="1" ht="25.05" customHeight="1" x14ac:dyDescent="0.25">
      <c r="A322" s="4">
        <v>319</v>
      </c>
      <c r="B322" s="6" t="s">
        <v>473</v>
      </c>
      <c r="C322" s="6">
        <v>126.37</v>
      </c>
      <c r="D322" s="7"/>
    </row>
    <row r="323" spans="1:4" s="1" customFormat="1" ht="25.05" customHeight="1" x14ac:dyDescent="0.25">
      <c r="A323" s="4">
        <v>320</v>
      </c>
      <c r="B323" s="6" t="s">
        <v>474</v>
      </c>
      <c r="C323" s="6">
        <v>106</v>
      </c>
      <c r="D323" s="7"/>
    </row>
    <row r="324" spans="1:4" s="1" customFormat="1" ht="25.05" customHeight="1" x14ac:dyDescent="0.25">
      <c r="A324" s="4">
        <v>321</v>
      </c>
      <c r="B324" s="6" t="s">
        <v>475</v>
      </c>
      <c r="C324" s="6">
        <v>80.430000000000007</v>
      </c>
      <c r="D324" s="7"/>
    </row>
    <row r="325" spans="1:4" s="1" customFormat="1" ht="25.05" customHeight="1" x14ac:dyDescent="0.25">
      <c r="A325" s="4">
        <v>322</v>
      </c>
      <c r="B325" s="6" t="s">
        <v>476</v>
      </c>
      <c r="C325" s="6">
        <v>126.18</v>
      </c>
      <c r="D325" s="7"/>
    </row>
    <row r="326" spans="1:4" s="1" customFormat="1" ht="25.05" customHeight="1" x14ac:dyDescent="0.25">
      <c r="A326" s="4">
        <v>323</v>
      </c>
      <c r="B326" s="6" t="s">
        <v>477</v>
      </c>
      <c r="C326" s="6">
        <v>143.44999999999999</v>
      </c>
      <c r="D326" s="7"/>
    </row>
    <row r="327" spans="1:4" s="1" customFormat="1" ht="25.05" customHeight="1" x14ac:dyDescent="0.25">
      <c r="A327" s="4">
        <v>324</v>
      </c>
      <c r="B327" s="6" t="s">
        <v>478</v>
      </c>
      <c r="C327" s="6">
        <v>105.71</v>
      </c>
      <c r="D327" s="7"/>
    </row>
    <row r="328" spans="1:4" s="1" customFormat="1" ht="25.05" customHeight="1" x14ac:dyDescent="0.25">
      <c r="A328" s="4">
        <v>325</v>
      </c>
      <c r="B328" s="6" t="s">
        <v>479</v>
      </c>
      <c r="C328" s="6">
        <v>105.86</v>
      </c>
      <c r="D328" s="7"/>
    </row>
    <row r="329" spans="1:4" s="1" customFormat="1" ht="25.05" customHeight="1" x14ac:dyDescent="0.25">
      <c r="A329" s="4">
        <v>326</v>
      </c>
      <c r="B329" s="6" t="s">
        <v>480</v>
      </c>
      <c r="C329" s="6">
        <v>143.66</v>
      </c>
      <c r="D329" s="7"/>
    </row>
    <row r="330" spans="1:4" s="1" customFormat="1" ht="25.05" customHeight="1" x14ac:dyDescent="0.25">
      <c r="A330" s="4">
        <v>327</v>
      </c>
      <c r="B330" s="6" t="s">
        <v>481</v>
      </c>
      <c r="C330" s="6">
        <v>126.37</v>
      </c>
      <c r="D330" s="7"/>
    </row>
    <row r="331" spans="1:4" s="1" customFormat="1" ht="25.05" customHeight="1" x14ac:dyDescent="0.25">
      <c r="A331" s="4">
        <v>328</v>
      </c>
      <c r="B331" s="6" t="s">
        <v>482</v>
      </c>
      <c r="C331" s="6">
        <v>106</v>
      </c>
      <c r="D331" s="7"/>
    </row>
    <row r="332" spans="1:4" s="1" customFormat="1" ht="25.05" customHeight="1" x14ac:dyDescent="0.25">
      <c r="A332" s="4">
        <v>329</v>
      </c>
      <c r="B332" s="6" t="s">
        <v>483</v>
      </c>
      <c r="C332" s="6">
        <v>80.430000000000007</v>
      </c>
      <c r="D332" s="7"/>
    </row>
    <row r="333" spans="1:4" s="1" customFormat="1" ht="25.05" customHeight="1" x14ac:dyDescent="0.25">
      <c r="A333" s="4">
        <v>330</v>
      </c>
      <c r="B333" s="6" t="s">
        <v>484</v>
      </c>
      <c r="C333" s="6">
        <v>126.18</v>
      </c>
      <c r="D333" s="7"/>
    </row>
    <row r="334" spans="1:4" s="1" customFormat="1" ht="25.05" customHeight="1" x14ac:dyDescent="0.25">
      <c r="A334" s="4">
        <v>331</v>
      </c>
      <c r="B334" s="6" t="s">
        <v>485</v>
      </c>
      <c r="C334" s="6">
        <v>143.44999999999999</v>
      </c>
      <c r="D334" s="7"/>
    </row>
    <row r="335" spans="1:4" s="1" customFormat="1" ht="25.05" customHeight="1" x14ac:dyDescent="0.25">
      <c r="A335" s="4">
        <v>332</v>
      </c>
      <c r="B335" s="6" t="s">
        <v>486</v>
      </c>
      <c r="C335" s="6">
        <v>105.71</v>
      </c>
      <c r="D335" s="7"/>
    </row>
    <row r="336" spans="1:4" s="1" customFormat="1" ht="25.05" customHeight="1" x14ac:dyDescent="0.25">
      <c r="A336" s="4">
        <v>333</v>
      </c>
      <c r="B336" s="6" t="s">
        <v>487</v>
      </c>
      <c r="C336" s="6">
        <v>105.86</v>
      </c>
      <c r="D336" s="7"/>
    </row>
    <row r="337" spans="1:4" s="1" customFormat="1" ht="25.05" customHeight="1" x14ac:dyDescent="0.25">
      <c r="A337" s="4">
        <v>334</v>
      </c>
      <c r="B337" s="6" t="s">
        <v>488</v>
      </c>
      <c r="C337" s="6">
        <v>143.66</v>
      </c>
      <c r="D337" s="7"/>
    </row>
    <row r="338" spans="1:4" s="1" customFormat="1" ht="25.05" customHeight="1" x14ac:dyDescent="0.25">
      <c r="A338" s="4">
        <v>335</v>
      </c>
      <c r="B338" s="6" t="s">
        <v>489</v>
      </c>
      <c r="C338" s="6">
        <v>126.37</v>
      </c>
      <c r="D338" s="7"/>
    </row>
    <row r="339" spans="1:4" s="1" customFormat="1" ht="25.05" customHeight="1" x14ac:dyDescent="0.25">
      <c r="A339" s="4">
        <v>336</v>
      </c>
      <c r="B339" s="6" t="s">
        <v>490</v>
      </c>
      <c r="C339" s="6">
        <v>106</v>
      </c>
      <c r="D339" s="7"/>
    </row>
    <row r="340" spans="1:4" s="1" customFormat="1" ht="25.05" customHeight="1" x14ac:dyDescent="0.25">
      <c r="A340" s="4">
        <v>337</v>
      </c>
      <c r="B340" s="6" t="s">
        <v>491</v>
      </c>
      <c r="C340" s="6">
        <v>80.430000000000007</v>
      </c>
      <c r="D340" s="7"/>
    </row>
    <row r="341" spans="1:4" s="1" customFormat="1" ht="25.05" customHeight="1" x14ac:dyDescent="0.25">
      <c r="A341" s="4">
        <v>338</v>
      </c>
      <c r="B341" s="6" t="s">
        <v>492</v>
      </c>
      <c r="C341" s="6">
        <v>126.18</v>
      </c>
      <c r="D341" s="7"/>
    </row>
    <row r="342" spans="1:4" s="1" customFormat="1" ht="25.05" customHeight="1" x14ac:dyDescent="0.25">
      <c r="A342" s="4">
        <v>339</v>
      </c>
      <c r="B342" s="6" t="s">
        <v>493</v>
      </c>
      <c r="C342" s="6">
        <v>143.44999999999999</v>
      </c>
      <c r="D342" s="7"/>
    </row>
    <row r="343" spans="1:4" s="1" customFormat="1" ht="25.05" customHeight="1" x14ac:dyDescent="0.25">
      <c r="A343" s="4">
        <v>340</v>
      </c>
      <c r="B343" s="6" t="s">
        <v>494</v>
      </c>
      <c r="C343" s="6">
        <v>105.86</v>
      </c>
      <c r="D343" s="7"/>
    </row>
    <row r="344" spans="1:4" s="1" customFormat="1" ht="25.05" customHeight="1" x14ac:dyDescent="0.25">
      <c r="A344" s="4">
        <v>341</v>
      </c>
      <c r="B344" s="6" t="s">
        <v>495</v>
      </c>
      <c r="C344" s="6">
        <v>143.66</v>
      </c>
      <c r="D344" s="7"/>
    </row>
    <row r="345" spans="1:4" s="1" customFormat="1" ht="25.05" customHeight="1" x14ac:dyDescent="0.25">
      <c r="A345" s="4">
        <v>342</v>
      </c>
      <c r="B345" s="6" t="s">
        <v>496</v>
      </c>
      <c r="C345" s="6">
        <v>126.37</v>
      </c>
      <c r="D345" s="7"/>
    </row>
    <row r="346" spans="1:4" s="1" customFormat="1" ht="25.05" customHeight="1" x14ac:dyDescent="0.25">
      <c r="A346" s="4">
        <v>343</v>
      </c>
      <c r="B346" s="6" t="s">
        <v>497</v>
      </c>
      <c r="C346" s="6">
        <v>106</v>
      </c>
      <c r="D346" s="7"/>
    </row>
    <row r="347" spans="1:4" s="1" customFormat="1" ht="25.05" customHeight="1" x14ac:dyDescent="0.25">
      <c r="A347" s="4">
        <v>344</v>
      </c>
      <c r="B347" s="6" t="s">
        <v>498</v>
      </c>
      <c r="C347" s="6">
        <v>80.430000000000007</v>
      </c>
      <c r="D347" s="7"/>
    </row>
    <row r="348" spans="1:4" s="1" customFormat="1" ht="25.05" customHeight="1" x14ac:dyDescent="0.25">
      <c r="A348" s="4">
        <v>345</v>
      </c>
      <c r="B348" s="6" t="s">
        <v>499</v>
      </c>
      <c r="C348" s="6">
        <v>126.18</v>
      </c>
      <c r="D348" s="7"/>
    </row>
    <row r="349" spans="1:4" s="1" customFormat="1" ht="25.05" customHeight="1" x14ac:dyDescent="0.25">
      <c r="A349" s="4">
        <v>346</v>
      </c>
      <c r="B349" s="6" t="s">
        <v>500</v>
      </c>
      <c r="C349" s="6">
        <v>143.44999999999999</v>
      </c>
      <c r="D349" s="7"/>
    </row>
    <row r="350" spans="1:4" s="1" customFormat="1" ht="25.05" customHeight="1" x14ac:dyDescent="0.25">
      <c r="A350" s="4">
        <v>347</v>
      </c>
      <c r="B350" s="6" t="s">
        <v>501</v>
      </c>
      <c r="C350" s="6">
        <v>105.71</v>
      </c>
      <c r="D350" s="7"/>
    </row>
    <row r="351" spans="1:4" s="1" customFormat="1" ht="25.05" customHeight="1" x14ac:dyDescent="0.25">
      <c r="A351" s="4">
        <v>348</v>
      </c>
      <c r="B351" s="6" t="s">
        <v>502</v>
      </c>
      <c r="C351" s="6">
        <v>143.66</v>
      </c>
      <c r="D351" s="7"/>
    </row>
    <row r="352" spans="1:4" s="1" customFormat="1" ht="25.05" customHeight="1" x14ac:dyDescent="0.25">
      <c r="A352" s="4">
        <v>349</v>
      </c>
      <c r="B352" s="6" t="s">
        <v>503</v>
      </c>
      <c r="C352" s="6">
        <v>126.37</v>
      </c>
      <c r="D352" s="7"/>
    </row>
    <row r="353" spans="1:4" s="1" customFormat="1" ht="25.05" customHeight="1" x14ac:dyDescent="0.25">
      <c r="A353" s="4">
        <v>350</v>
      </c>
      <c r="B353" s="6" t="s">
        <v>504</v>
      </c>
      <c r="C353" s="6">
        <v>106</v>
      </c>
      <c r="D353" s="7"/>
    </row>
    <row r="354" spans="1:4" s="1" customFormat="1" ht="25.05" customHeight="1" x14ac:dyDescent="0.25">
      <c r="A354" s="4">
        <v>351</v>
      </c>
      <c r="B354" s="6" t="s">
        <v>505</v>
      </c>
      <c r="C354" s="6">
        <v>80.430000000000007</v>
      </c>
      <c r="D354" s="7"/>
    </row>
    <row r="355" spans="1:4" s="1" customFormat="1" ht="25.05" customHeight="1" x14ac:dyDescent="0.25">
      <c r="A355" s="4">
        <v>352</v>
      </c>
      <c r="B355" s="6" t="s">
        <v>506</v>
      </c>
      <c r="C355" s="6">
        <v>143.44999999999999</v>
      </c>
      <c r="D355" s="7"/>
    </row>
    <row r="356" spans="1:4" s="1" customFormat="1" ht="25.05" customHeight="1" x14ac:dyDescent="0.25">
      <c r="A356" s="4">
        <v>353</v>
      </c>
      <c r="B356" s="6" t="s">
        <v>507</v>
      </c>
      <c r="C356" s="6">
        <v>105.71</v>
      </c>
      <c r="D356" s="7"/>
    </row>
    <row r="357" spans="1:4" s="1" customFormat="1" ht="25.05" customHeight="1" x14ac:dyDescent="0.25">
      <c r="A357" s="4">
        <v>354</v>
      </c>
      <c r="B357" s="6" t="s">
        <v>508</v>
      </c>
      <c r="C357" s="6">
        <v>105.86</v>
      </c>
      <c r="D357" s="7"/>
    </row>
    <row r="358" spans="1:4" s="1" customFormat="1" ht="25.05" customHeight="1" x14ac:dyDescent="0.25">
      <c r="A358" s="4">
        <v>355</v>
      </c>
      <c r="B358" s="6" t="s">
        <v>509</v>
      </c>
      <c r="C358" s="6">
        <v>143.66</v>
      </c>
      <c r="D358" s="7"/>
    </row>
    <row r="359" spans="1:4" s="1" customFormat="1" ht="25.05" customHeight="1" x14ac:dyDescent="0.25">
      <c r="A359" s="4">
        <v>356</v>
      </c>
      <c r="B359" s="6" t="s">
        <v>510</v>
      </c>
      <c r="C359" s="6">
        <v>126.37</v>
      </c>
      <c r="D359" s="7"/>
    </row>
    <row r="360" spans="1:4" s="1" customFormat="1" ht="25.05" customHeight="1" x14ac:dyDescent="0.25">
      <c r="A360" s="4">
        <v>357</v>
      </c>
      <c r="B360" s="6" t="s">
        <v>511</v>
      </c>
      <c r="C360" s="6">
        <v>106</v>
      </c>
      <c r="D360" s="7"/>
    </row>
    <row r="361" spans="1:4" s="1" customFormat="1" ht="25.05" customHeight="1" x14ac:dyDescent="0.25">
      <c r="A361" s="4">
        <v>358</v>
      </c>
      <c r="B361" s="6" t="s">
        <v>512</v>
      </c>
      <c r="C361" s="6">
        <v>80.430000000000007</v>
      </c>
      <c r="D361" s="7"/>
    </row>
    <row r="362" spans="1:4" s="1" customFormat="1" ht="25.05" customHeight="1" x14ac:dyDescent="0.25">
      <c r="A362" s="4">
        <v>359</v>
      </c>
      <c r="B362" s="6" t="s">
        <v>513</v>
      </c>
      <c r="C362" s="6">
        <v>126.18</v>
      </c>
      <c r="D362" s="7"/>
    </row>
    <row r="363" spans="1:4" s="1" customFormat="1" ht="25.05" customHeight="1" x14ac:dyDescent="0.25">
      <c r="A363" s="4">
        <v>360</v>
      </c>
      <c r="B363" s="6" t="s">
        <v>514</v>
      </c>
      <c r="C363" s="6">
        <v>143.44999999999999</v>
      </c>
      <c r="D363" s="7"/>
    </row>
    <row r="364" spans="1:4" s="1" customFormat="1" ht="25.05" customHeight="1" x14ac:dyDescent="0.25">
      <c r="A364" s="4">
        <v>361</v>
      </c>
      <c r="B364" s="6" t="s">
        <v>515</v>
      </c>
      <c r="C364" s="6">
        <v>105.71</v>
      </c>
      <c r="D364" s="7"/>
    </row>
    <row r="365" spans="1:4" s="1" customFormat="1" ht="25.05" customHeight="1" x14ac:dyDescent="0.25">
      <c r="A365" s="4">
        <v>362</v>
      </c>
      <c r="B365" s="6" t="s">
        <v>516</v>
      </c>
      <c r="C365" s="6">
        <v>105.86</v>
      </c>
      <c r="D365" s="7"/>
    </row>
    <row r="366" spans="1:4" s="1" customFormat="1" ht="25.05" customHeight="1" x14ac:dyDescent="0.25">
      <c r="A366" s="4">
        <v>363</v>
      </c>
      <c r="B366" s="6" t="s">
        <v>517</v>
      </c>
      <c r="C366" s="6">
        <v>143.66</v>
      </c>
      <c r="D366" s="7"/>
    </row>
    <row r="367" spans="1:4" s="1" customFormat="1" ht="25.05" customHeight="1" x14ac:dyDescent="0.25">
      <c r="A367" s="4">
        <v>364</v>
      </c>
      <c r="B367" s="6" t="s">
        <v>518</v>
      </c>
      <c r="C367" s="6">
        <v>126.37</v>
      </c>
      <c r="D367" s="7"/>
    </row>
    <row r="368" spans="1:4" s="1" customFormat="1" ht="25.05" customHeight="1" x14ac:dyDescent="0.25">
      <c r="A368" s="4">
        <v>365</v>
      </c>
      <c r="B368" s="6" t="s">
        <v>519</v>
      </c>
      <c r="C368" s="6">
        <v>106</v>
      </c>
      <c r="D368" s="7"/>
    </row>
    <row r="369" spans="1:4" s="1" customFormat="1" ht="25.05" customHeight="1" x14ac:dyDescent="0.25">
      <c r="A369" s="4">
        <v>366</v>
      </c>
      <c r="B369" s="6" t="s">
        <v>520</v>
      </c>
      <c r="C369" s="6">
        <v>80.430000000000007</v>
      </c>
      <c r="D369" s="7"/>
    </row>
    <row r="370" spans="1:4" s="1" customFormat="1" ht="25.05" customHeight="1" x14ac:dyDescent="0.25">
      <c r="A370" s="4">
        <v>367</v>
      </c>
      <c r="B370" s="6" t="s">
        <v>521</v>
      </c>
      <c r="C370" s="6">
        <v>126.18</v>
      </c>
      <c r="D370" s="7"/>
    </row>
    <row r="371" spans="1:4" s="1" customFormat="1" ht="25.05" customHeight="1" x14ac:dyDescent="0.25">
      <c r="A371" s="4">
        <v>368</v>
      </c>
      <c r="B371" s="6" t="s">
        <v>522</v>
      </c>
      <c r="C371" s="6">
        <v>143.44999999999999</v>
      </c>
      <c r="D371" s="7"/>
    </row>
    <row r="372" spans="1:4" s="1" customFormat="1" ht="25.05" customHeight="1" x14ac:dyDescent="0.25">
      <c r="A372" s="4">
        <v>369</v>
      </c>
      <c r="B372" s="6" t="s">
        <v>523</v>
      </c>
      <c r="C372" s="6">
        <v>105.71</v>
      </c>
      <c r="D372" s="7"/>
    </row>
    <row r="373" spans="1:4" s="1" customFormat="1" ht="25.05" customHeight="1" x14ac:dyDescent="0.25">
      <c r="A373" s="4">
        <v>370</v>
      </c>
      <c r="B373" s="6" t="s">
        <v>524</v>
      </c>
      <c r="C373" s="6">
        <v>105.86</v>
      </c>
      <c r="D373" s="7"/>
    </row>
    <row r="374" spans="1:4" s="1" customFormat="1" ht="25.05" customHeight="1" x14ac:dyDescent="0.25">
      <c r="A374" s="4">
        <v>371</v>
      </c>
      <c r="B374" s="6" t="s">
        <v>525</v>
      </c>
      <c r="C374" s="6">
        <v>143.66</v>
      </c>
      <c r="D374" s="7"/>
    </row>
    <row r="375" spans="1:4" s="1" customFormat="1" ht="25.05" customHeight="1" x14ac:dyDescent="0.25">
      <c r="A375" s="4">
        <v>372</v>
      </c>
      <c r="B375" s="6" t="s">
        <v>526</v>
      </c>
      <c r="C375" s="6">
        <v>126.37</v>
      </c>
      <c r="D375" s="7"/>
    </row>
    <row r="376" spans="1:4" s="1" customFormat="1" ht="25.05" customHeight="1" x14ac:dyDescent="0.25">
      <c r="A376" s="4">
        <v>373</v>
      </c>
      <c r="B376" s="6" t="s">
        <v>527</v>
      </c>
      <c r="C376" s="6">
        <v>106</v>
      </c>
      <c r="D376" s="7"/>
    </row>
    <row r="377" spans="1:4" s="1" customFormat="1" ht="25.05" customHeight="1" x14ac:dyDescent="0.25">
      <c r="A377" s="4">
        <v>374</v>
      </c>
      <c r="B377" s="6" t="s">
        <v>528</v>
      </c>
      <c r="C377" s="6">
        <v>80.430000000000007</v>
      </c>
      <c r="D377" s="7"/>
    </row>
    <row r="378" spans="1:4" s="1" customFormat="1" ht="25.05" customHeight="1" x14ac:dyDescent="0.25">
      <c r="A378" s="4">
        <v>375</v>
      </c>
      <c r="B378" s="6" t="s">
        <v>529</v>
      </c>
      <c r="C378" s="6">
        <v>126.18</v>
      </c>
      <c r="D378" s="7"/>
    </row>
    <row r="379" spans="1:4" s="1" customFormat="1" ht="25.05" customHeight="1" x14ac:dyDescent="0.25">
      <c r="A379" s="4">
        <v>376</v>
      </c>
      <c r="B379" s="6" t="s">
        <v>530</v>
      </c>
      <c r="C379" s="6">
        <v>143.44999999999999</v>
      </c>
      <c r="D379" s="7"/>
    </row>
    <row r="380" spans="1:4" s="1" customFormat="1" ht="25.05" customHeight="1" x14ac:dyDescent="0.25">
      <c r="A380" s="4">
        <v>377</v>
      </c>
      <c r="B380" s="6" t="s">
        <v>531</v>
      </c>
      <c r="C380" s="6">
        <v>105.71</v>
      </c>
      <c r="D380" s="7"/>
    </row>
    <row r="381" spans="1:4" s="1" customFormat="1" ht="25.05" customHeight="1" x14ac:dyDescent="0.25">
      <c r="A381" s="4">
        <v>378</v>
      </c>
      <c r="B381" s="6" t="s">
        <v>532</v>
      </c>
      <c r="C381" s="6">
        <v>105.86</v>
      </c>
      <c r="D381" s="7"/>
    </row>
    <row r="382" spans="1:4" s="1" customFormat="1" ht="25.05" customHeight="1" x14ac:dyDescent="0.25">
      <c r="A382" s="4">
        <v>379</v>
      </c>
      <c r="B382" s="6" t="s">
        <v>533</v>
      </c>
      <c r="C382" s="6">
        <v>143.66</v>
      </c>
      <c r="D382" s="7"/>
    </row>
    <row r="383" spans="1:4" s="1" customFormat="1" ht="25.05" customHeight="1" x14ac:dyDescent="0.25">
      <c r="A383" s="4">
        <v>380</v>
      </c>
      <c r="B383" s="6" t="s">
        <v>534</v>
      </c>
      <c r="C383" s="6">
        <v>126.37</v>
      </c>
      <c r="D383" s="7"/>
    </row>
    <row r="384" spans="1:4" s="1" customFormat="1" ht="25.05" customHeight="1" x14ac:dyDescent="0.25">
      <c r="A384" s="4">
        <v>381</v>
      </c>
      <c r="B384" s="6" t="s">
        <v>535</v>
      </c>
      <c r="C384" s="6">
        <v>106</v>
      </c>
      <c r="D384" s="7"/>
    </row>
    <row r="385" spans="1:4" s="1" customFormat="1" ht="25.05" customHeight="1" x14ac:dyDescent="0.25">
      <c r="A385" s="4">
        <v>382</v>
      </c>
      <c r="B385" s="6" t="s">
        <v>536</v>
      </c>
      <c r="C385" s="6">
        <v>80.430000000000007</v>
      </c>
      <c r="D385" s="7"/>
    </row>
    <row r="386" spans="1:4" s="1" customFormat="1" ht="25.05" customHeight="1" x14ac:dyDescent="0.25">
      <c r="A386" s="4">
        <v>383</v>
      </c>
      <c r="B386" s="6" t="s">
        <v>537</v>
      </c>
      <c r="C386" s="6">
        <v>143.66</v>
      </c>
      <c r="D386" s="7"/>
    </row>
    <row r="387" spans="1:4" s="1" customFormat="1" ht="25.05" customHeight="1" x14ac:dyDescent="0.25">
      <c r="A387" s="4">
        <v>384</v>
      </c>
      <c r="B387" s="6" t="s">
        <v>538</v>
      </c>
      <c r="C387" s="6">
        <v>126.37</v>
      </c>
      <c r="D387" s="7"/>
    </row>
    <row r="388" spans="1:4" s="1" customFormat="1" ht="25.05" customHeight="1" x14ac:dyDescent="0.25">
      <c r="A388" s="4">
        <v>385</v>
      </c>
      <c r="B388" s="6" t="s">
        <v>539</v>
      </c>
      <c r="C388" s="6">
        <v>106</v>
      </c>
      <c r="D388" s="7"/>
    </row>
    <row r="389" spans="1:4" s="1" customFormat="1" ht="25.05" customHeight="1" x14ac:dyDescent="0.25">
      <c r="A389" s="4">
        <v>386</v>
      </c>
      <c r="B389" s="6" t="s">
        <v>540</v>
      </c>
      <c r="C389" s="6">
        <v>80.430000000000007</v>
      </c>
      <c r="D389" s="7"/>
    </row>
    <row r="390" spans="1:4" s="1" customFormat="1" ht="25.05" customHeight="1" x14ac:dyDescent="0.25">
      <c r="A390" s="4">
        <v>387</v>
      </c>
      <c r="B390" s="6" t="s">
        <v>541</v>
      </c>
      <c r="C390" s="6">
        <v>143.66</v>
      </c>
      <c r="D390" s="7"/>
    </row>
    <row r="391" spans="1:4" s="1" customFormat="1" ht="25.05" customHeight="1" x14ac:dyDescent="0.25">
      <c r="A391" s="4">
        <v>388</v>
      </c>
      <c r="B391" s="6" t="s">
        <v>542</v>
      </c>
      <c r="C391" s="6">
        <v>106</v>
      </c>
      <c r="D391" s="7"/>
    </row>
    <row r="392" spans="1:4" s="1" customFormat="1" ht="25.05" customHeight="1" x14ac:dyDescent="0.25">
      <c r="A392" s="4">
        <v>389</v>
      </c>
      <c r="B392" s="6" t="s">
        <v>543</v>
      </c>
      <c r="C392" s="6">
        <v>80.430000000000007</v>
      </c>
      <c r="D392" s="7"/>
    </row>
    <row r="393" spans="1:4" s="1" customFormat="1" ht="25.05" customHeight="1" x14ac:dyDescent="0.25">
      <c r="A393" s="4">
        <v>390</v>
      </c>
      <c r="B393" s="6" t="s">
        <v>544</v>
      </c>
      <c r="C393" s="6">
        <v>143.66</v>
      </c>
      <c r="D393" s="7"/>
    </row>
    <row r="394" spans="1:4" s="1" customFormat="1" ht="25.05" customHeight="1" x14ac:dyDescent="0.25">
      <c r="A394" s="4">
        <v>391</v>
      </c>
      <c r="B394" s="6" t="s">
        <v>545</v>
      </c>
      <c r="C394" s="6">
        <v>126.37</v>
      </c>
      <c r="D394" s="7"/>
    </row>
    <row r="395" spans="1:4" s="1" customFormat="1" ht="25.05" customHeight="1" x14ac:dyDescent="0.25">
      <c r="A395" s="4">
        <v>392</v>
      </c>
      <c r="B395" s="6" t="s">
        <v>546</v>
      </c>
      <c r="C395" s="6">
        <v>106</v>
      </c>
      <c r="D395" s="7"/>
    </row>
    <row r="396" spans="1:4" s="1" customFormat="1" ht="25.05" customHeight="1" x14ac:dyDescent="0.25">
      <c r="A396" s="4">
        <v>393</v>
      </c>
      <c r="B396" s="6" t="s">
        <v>547</v>
      </c>
      <c r="C396" s="6">
        <v>80.430000000000007</v>
      </c>
      <c r="D396" s="7"/>
    </row>
    <row r="397" spans="1:4" s="1" customFormat="1" ht="25.05" customHeight="1" x14ac:dyDescent="0.25">
      <c r="A397" s="4">
        <v>394</v>
      </c>
      <c r="B397" s="6" t="s">
        <v>548</v>
      </c>
      <c r="C397" s="6">
        <v>143.66</v>
      </c>
      <c r="D397" s="7"/>
    </row>
    <row r="398" spans="1:4" s="1" customFormat="1" ht="25.05" customHeight="1" x14ac:dyDescent="0.25">
      <c r="A398" s="4">
        <v>395</v>
      </c>
      <c r="B398" s="6" t="s">
        <v>549</v>
      </c>
      <c r="C398" s="6">
        <v>126.37</v>
      </c>
      <c r="D398" s="7"/>
    </row>
    <row r="399" spans="1:4" s="1" customFormat="1" ht="25.05" customHeight="1" x14ac:dyDescent="0.25">
      <c r="A399" s="4">
        <v>396</v>
      </c>
      <c r="B399" s="6" t="s">
        <v>550</v>
      </c>
      <c r="C399" s="6">
        <v>106</v>
      </c>
      <c r="D399" s="7"/>
    </row>
    <row r="400" spans="1:4" s="1" customFormat="1" ht="25.05" customHeight="1" x14ac:dyDescent="0.25">
      <c r="A400" s="4">
        <v>397</v>
      </c>
      <c r="B400" s="6" t="s">
        <v>551</v>
      </c>
      <c r="C400" s="6">
        <v>80.430000000000007</v>
      </c>
      <c r="D400" s="7"/>
    </row>
    <row r="401" spans="1:4" s="1" customFormat="1" ht="25.05" customHeight="1" x14ac:dyDescent="0.25">
      <c r="A401" s="4">
        <v>398</v>
      </c>
      <c r="B401" s="6" t="s">
        <v>552</v>
      </c>
      <c r="C401" s="6">
        <v>135.46</v>
      </c>
      <c r="D401" s="7"/>
    </row>
    <row r="402" spans="1:4" s="1" customFormat="1" ht="25.05" customHeight="1" x14ac:dyDescent="0.25">
      <c r="A402" s="4">
        <v>399</v>
      </c>
      <c r="B402" s="6" t="s">
        <v>553</v>
      </c>
      <c r="C402" s="6">
        <v>135.29</v>
      </c>
      <c r="D402" s="7"/>
    </row>
    <row r="403" spans="1:4" s="1" customFormat="1" ht="25.05" customHeight="1" x14ac:dyDescent="0.25">
      <c r="A403" s="4">
        <v>400</v>
      </c>
      <c r="B403" s="6" t="s">
        <v>554</v>
      </c>
      <c r="C403" s="6">
        <v>135.46</v>
      </c>
      <c r="D403" s="7"/>
    </row>
    <row r="404" spans="1:4" s="1" customFormat="1" ht="25.05" customHeight="1" x14ac:dyDescent="0.25">
      <c r="A404" s="4">
        <v>401</v>
      </c>
      <c r="B404" s="6" t="s">
        <v>555</v>
      </c>
      <c r="C404" s="6">
        <v>135.29</v>
      </c>
      <c r="D404" s="7"/>
    </row>
    <row r="405" spans="1:4" s="1" customFormat="1" ht="25.05" customHeight="1" x14ac:dyDescent="0.25">
      <c r="A405" s="4">
        <v>402</v>
      </c>
      <c r="B405" s="6" t="s">
        <v>556</v>
      </c>
      <c r="C405" s="6">
        <v>168.55</v>
      </c>
      <c r="D405" s="7"/>
    </row>
    <row r="406" spans="1:4" s="1" customFormat="1" ht="25.05" customHeight="1" x14ac:dyDescent="0.25">
      <c r="A406" s="4">
        <v>403</v>
      </c>
      <c r="B406" s="6" t="s">
        <v>557</v>
      </c>
      <c r="C406" s="6">
        <v>167.19</v>
      </c>
      <c r="D406" s="7"/>
    </row>
    <row r="407" spans="1:4" s="1" customFormat="1" ht="25.05" customHeight="1" x14ac:dyDescent="0.25">
      <c r="A407" s="4">
        <v>404</v>
      </c>
      <c r="B407" s="6" t="s">
        <v>558</v>
      </c>
      <c r="C407" s="6">
        <v>135.5</v>
      </c>
      <c r="D407" s="7"/>
    </row>
    <row r="408" spans="1:4" s="1" customFormat="1" ht="25.05" customHeight="1" x14ac:dyDescent="0.25">
      <c r="A408" s="4">
        <v>405</v>
      </c>
      <c r="B408" s="6" t="s">
        <v>559</v>
      </c>
      <c r="C408" s="6">
        <v>135.34</v>
      </c>
      <c r="D408" s="7"/>
    </row>
    <row r="409" spans="1:4" s="1" customFormat="1" ht="25.05" customHeight="1" x14ac:dyDescent="0.25">
      <c r="A409" s="4">
        <v>406</v>
      </c>
      <c r="B409" s="6" t="s">
        <v>560</v>
      </c>
      <c r="C409" s="6">
        <v>168.55</v>
      </c>
      <c r="D409" s="7"/>
    </row>
    <row r="410" spans="1:4" s="1" customFormat="1" ht="25.05" customHeight="1" x14ac:dyDescent="0.25">
      <c r="A410" s="4">
        <v>407</v>
      </c>
      <c r="B410" s="6" t="s">
        <v>561</v>
      </c>
      <c r="C410" s="6">
        <v>167.19</v>
      </c>
      <c r="D410" s="7"/>
    </row>
    <row r="411" spans="1:4" s="1" customFormat="1" ht="25.05" customHeight="1" x14ac:dyDescent="0.25">
      <c r="A411" s="4">
        <v>408</v>
      </c>
      <c r="B411" s="6" t="s">
        <v>562</v>
      </c>
      <c r="C411" s="6">
        <v>135.5</v>
      </c>
      <c r="D411" s="7"/>
    </row>
    <row r="412" spans="1:4" s="1" customFormat="1" ht="25.05" customHeight="1" x14ac:dyDescent="0.25">
      <c r="A412" s="4">
        <v>409</v>
      </c>
      <c r="B412" s="6" t="s">
        <v>563</v>
      </c>
      <c r="C412" s="6">
        <v>135.34</v>
      </c>
      <c r="D412" s="7"/>
    </row>
    <row r="413" spans="1:4" s="1" customFormat="1" ht="25.05" customHeight="1" x14ac:dyDescent="0.25">
      <c r="A413" s="4">
        <v>410</v>
      </c>
      <c r="B413" s="6" t="s">
        <v>564</v>
      </c>
      <c r="C413" s="6">
        <v>168.55</v>
      </c>
      <c r="D413" s="7"/>
    </row>
    <row r="414" spans="1:4" s="1" customFormat="1" ht="25.05" customHeight="1" x14ac:dyDescent="0.25">
      <c r="A414" s="4">
        <v>411</v>
      </c>
      <c r="B414" s="6" t="s">
        <v>565</v>
      </c>
      <c r="C414" s="6">
        <v>167.19</v>
      </c>
      <c r="D414" s="7"/>
    </row>
    <row r="415" spans="1:4" s="1" customFormat="1" ht="25.05" customHeight="1" x14ac:dyDescent="0.25">
      <c r="A415" s="4">
        <v>412</v>
      </c>
      <c r="B415" s="6" t="s">
        <v>566</v>
      </c>
      <c r="C415" s="6">
        <v>135.5</v>
      </c>
      <c r="D415" s="7"/>
    </row>
    <row r="416" spans="1:4" s="1" customFormat="1" ht="25.05" customHeight="1" x14ac:dyDescent="0.25">
      <c r="A416" s="4">
        <v>413</v>
      </c>
      <c r="B416" s="6" t="s">
        <v>567</v>
      </c>
      <c r="C416" s="6">
        <v>135.34</v>
      </c>
      <c r="D416" s="7"/>
    </row>
    <row r="417" spans="1:4" s="1" customFormat="1" ht="25.05" customHeight="1" x14ac:dyDescent="0.25">
      <c r="A417" s="4">
        <v>414</v>
      </c>
      <c r="B417" s="6" t="s">
        <v>568</v>
      </c>
      <c r="C417" s="6">
        <v>168.55</v>
      </c>
      <c r="D417" s="7"/>
    </row>
    <row r="418" spans="1:4" s="1" customFormat="1" ht="25.05" customHeight="1" x14ac:dyDescent="0.25">
      <c r="A418" s="4">
        <v>415</v>
      </c>
      <c r="B418" s="6" t="s">
        <v>569</v>
      </c>
      <c r="C418" s="6">
        <v>167.19</v>
      </c>
      <c r="D418" s="7"/>
    </row>
    <row r="419" spans="1:4" s="1" customFormat="1" ht="25.05" customHeight="1" x14ac:dyDescent="0.25">
      <c r="A419" s="4">
        <v>416</v>
      </c>
      <c r="B419" s="6" t="s">
        <v>570</v>
      </c>
      <c r="C419" s="6">
        <v>135.5</v>
      </c>
      <c r="D419" s="7"/>
    </row>
    <row r="420" spans="1:4" s="1" customFormat="1" ht="25.05" customHeight="1" x14ac:dyDescent="0.25">
      <c r="A420" s="4">
        <v>417</v>
      </c>
      <c r="B420" s="6" t="s">
        <v>571</v>
      </c>
      <c r="C420" s="6">
        <v>135.34</v>
      </c>
      <c r="D420" s="7"/>
    </row>
    <row r="421" spans="1:4" s="1" customFormat="1" ht="25.05" customHeight="1" x14ac:dyDescent="0.25">
      <c r="A421" s="4">
        <v>418</v>
      </c>
      <c r="B421" s="6" t="s">
        <v>572</v>
      </c>
      <c r="C421" s="6">
        <v>168.55</v>
      </c>
      <c r="D421" s="7"/>
    </row>
    <row r="422" spans="1:4" s="1" customFormat="1" ht="25.05" customHeight="1" x14ac:dyDescent="0.25">
      <c r="A422" s="4">
        <v>419</v>
      </c>
      <c r="B422" s="6" t="s">
        <v>573</v>
      </c>
      <c r="C422" s="6">
        <v>167.19</v>
      </c>
      <c r="D422" s="7"/>
    </row>
    <row r="423" spans="1:4" s="1" customFormat="1" ht="25.05" customHeight="1" x14ac:dyDescent="0.25">
      <c r="A423" s="4">
        <v>420</v>
      </c>
      <c r="B423" s="6" t="s">
        <v>574</v>
      </c>
      <c r="C423" s="6">
        <v>135.5</v>
      </c>
      <c r="D423" s="7"/>
    </row>
    <row r="424" spans="1:4" s="1" customFormat="1" ht="25.05" customHeight="1" x14ac:dyDescent="0.25">
      <c r="A424" s="4">
        <v>421</v>
      </c>
      <c r="B424" s="6" t="s">
        <v>575</v>
      </c>
      <c r="C424" s="6">
        <v>135.34</v>
      </c>
      <c r="D424" s="7"/>
    </row>
    <row r="425" spans="1:4" s="1" customFormat="1" ht="25.05" customHeight="1" x14ac:dyDescent="0.25">
      <c r="A425" s="4">
        <v>422</v>
      </c>
      <c r="B425" s="6" t="s">
        <v>576</v>
      </c>
      <c r="C425" s="6">
        <v>168.55</v>
      </c>
      <c r="D425" s="7"/>
    </row>
    <row r="426" spans="1:4" s="1" customFormat="1" ht="25.05" customHeight="1" x14ac:dyDescent="0.25">
      <c r="A426" s="4">
        <v>423</v>
      </c>
      <c r="B426" s="6" t="s">
        <v>577</v>
      </c>
      <c r="C426" s="6">
        <v>167.19</v>
      </c>
      <c r="D426" s="7"/>
    </row>
    <row r="427" spans="1:4" s="1" customFormat="1" ht="25.05" customHeight="1" x14ac:dyDescent="0.25">
      <c r="A427" s="4">
        <v>424</v>
      </c>
      <c r="B427" s="6" t="s">
        <v>578</v>
      </c>
      <c r="C427" s="6">
        <v>135.5</v>
      </c>
      <c r="D427" s="7"/>
    </row>
    <row r="428" spans="1:4" s="1" customFormat="1" ht="25.05" customHeight="1" x14ac:dyDescent="0.25">
      <c r="A428" s="4">
        <v>425</v>
      </c>
      <c r="B428" s="6" t="s">
        <v>579</v>
      </c>
      <c r="C428" s="6">
        <v>135.34</v>
      </c>
      <c r="D428" s="7"/>
    </row>
    <row r="429" spans="1:4" s="1" customFormat="1" ht="25.05" customHeight="1" x14ac:dyDescent="0.25">
      <c r="A429" s="4">
        <v>426</v>
      </c>
      <c r="B429" s="6" t="s">
        <v>580</v>
      </c>
      <c r="C429" s="6">
        <v>168.55</v>
      </c>
      <c r="D429" s="7"/>
    </row>
    <row r="430" spans="1:4" s="1" customFormat="1" ht="25.05" customHeight="1" x14ac:dyDescent="0.25">
      <c r="A430" s="4">
        <v>427</v>
      </c>
      <c r="B430" s="6" t="s">
        <v>581</v>
      </c>
      <c r="C430" s="6">
        <v>167.19</v>
      </c>
      <c r="D430" s="7"/>
    </row>
    <row r="431" spans="1:4" s="1" customFormat="1" ht="25.05" customHeight="1" x14ac:dyDescent="0.25">
      <c r="A431" s="4">
        <v>428</v>
      </c>
      <c r="B431" s="6" t="s">
        <v>582</v>
      </c>
      <c r="C431" s="6">
        <v>135.34</v>
      </c>
      <c r="D431" s="7"/>
    </row>
    <row r="432" spans="1:4" s="1" customFormat="1" ht="25.05" customHeight="1" x14ac:dyDescent="0.25">
      <c r="A432" s="4">
        <v>429</v>
      </c>
      <c r="B432" s="6" t="s">
        <v>583</v>
      </c>
      <c r="C432" s="6">
        <v>168.55</v>
      </c>
      <c r="D432" s="7"/>
    </row>
    <row r="433" spans="1:4" s="1" customFormat="1" ht="25.05" customHeight="1" x14ac:dyDescent="0.25">
      <c r="A433" s="4">
        <v>430</v>
      </c>
      <c r="B433" s="6" t="s">
        <v>584</v>
      </c>
      <c r="C433" s="6">
        <v>167.19</v>
      </c>
      <c r="D433" s="7"/>
    </row>
    <row r="434" spans="1:4" s="1" customFormat="1" ht="25.05" customHeight="1" x14ac:dyDescent="0.25">
      <c r="A434" s="4">
        <v>431</v>
      </c>
      <c r="B434" s="6" t="s">
        <v>585</v>
      </c>
      <c r="C434" s="6">
        <v>135.5</v>
      </c>
      <c r="D434" s="7"/>
    </row>
    <row r="435" spans="1:4" s="1" customFormat="1" ht="25.05" customHeight="1" x14ac:dyDescent="0.25">
      <c r="A435" s="4">
        <v>432</v>
      </c>
      <c r="B435" s="6" t="s">
        <v>586</v>
      </c>
      <c r="C435" s="6">
        <v>167.19</v>
      </c>
      <c r="D435" s="7"/>
    </row>
    <row r="436" spans="1:4" s="1" customFormat="1" ht="25.05" customHeight="1" x14ac:dyDescent="0.25">
      <c r="A436" s="4">
        <v>433</v>
      </c>
      <c r="B436" s="6" t="s">
        <v>587</v>
      </c>
      <c r="C436" s="6">
        <v>135.5</v>
      </c>
      <c r="D436" s="7"/>
    </row>
    <row r="437" spans="1:4" s="1" customFormat="1" ht="25.05" customHeight="1" x14ac:dyDescent="0.25">
      <c r="A437" s="4">
        <v>434</v>
      </c>
      <c r="B437" s="6" t="s">
        <v>588</v>
      </c>
      <c r="C437" s="6">
        <v>135.34</v>
      </c>
      <c r="D437" s="7"/>
    </row>
    <row r="438" spans="1:4" s="1" customFormat="1" ht="25.05" customHeight="1" x14ac:dyDescent="0.25">
      <c r="A438" s="4">
        <v>435</v>
      </c>
      <c r="B438" s="6" t="s">
        <v>589</v>
      </c>
      <c r="C438" s="6">
        <v>168.55</v>
      </c>
      <c r="D438" s="7"/>
    </row>
    <row r="439" spans="1:4" s="1" customFormat="1" ht="25.05" customHeight="1" x14ac:dyDescent="0.25">
      <c r="A439" s="4">
        <v>436</v>
      </c>
      <c r="B439" s="6" t="s">
        <v>590</v>
      </c>
      <c r="C439" s="6">
        <v>167.19</v>
      </c>
      <c r="D439" s="7"/>
    </row>
    <row r="440" spans="1:4" s="1" customFormat="1" ht="25.05" customHeight="1" x14ac:dyDescent="0.25">
      <c r="A440" s="4">
        <v>437</v>
      </c>
      <c r="B440" s="6" t="s">
        <v>591</v>
      </c>
      <c r="C440" s="6">
        <v>135.5</v>
      </c>
      <c r="D440" s="7"/>
    </row>
    <row r="441" spans="1:4" s="1" customFormat="1" ht="25.05" customHeight="1" x14ac:dyDescent="0.25">
      <c r="A441" s="4">
        <v>438</v>
      </c>
      <c r="B441" s="6" t="s">
        <v>592</v>
      </c>
      <c r="C441" s="6">
        <v>135.34</v>
      </c>
      <c r="D441" s="7"/>
    </row>
    <row r="442" spans="1:4" s="1" customFormat="1" ht="25.05" customHeight="1" x14ac:dyDescent="0.25">
      <c r="A442" s="4">
        <v>439</v>
      </c>
      <c r="B442" s="6" t="s">
        <v>593</v>
      </c>
      <c r="C442" s="6">
        <v>168.55</v>
      </c>
      <c r="D442" s="7"/>
    </row>
    <row r="443" spans="1:4" s="1" customFormat="1" ht="25.05" customHeight="1" x14ac:dyDescent="0.25">
      <c r="A443" s="4">
        <v>440</v>
      </c>
      <c r="B443" s="6" t="s">
        <v>594</v>
      </c>
      <c r="C443" s="6">
        <v>167.19</v>
      </c>
      <c r="D443" s="7"/>
    </row>
    <row r="444" spans="1:4" s="1" customFormat="1" ht="25.05" customHeight="1" x14ac:dyDescent="0.25">
      <c r="A444" s="4">
        <v>441</v>
      </c>
      <c r="B444" s="6" t="s">
        <v>595</v>
      </c>
      <c r="C444" s="6">
        <v>135.5</v>
      </c>
      <c r="D444" s="7"/>
    </row>
    <row r="445" spans="1:4" s="1" customFormat="1" ht="25.05" customHeight="1" x14ac:dyDescent="0.25">
      <c r="A445" s="4">
        <v>442</v>
      </c>
      <c r="B445" s="6" t="s">
        <v>596</v>
      </c>
      <c r="C445" s="6">
        <v>135.34</v>
      </c>
      <c r="D445" s="7"/>
    </row>
    <row r="446" spans="1:4" s="1" customFormat="1" ht="25.05" customHeight="1" x14ac:dyDescent="0.25">
      <c r="A446" s="4">
        <v>443</v>
      </c>
      <c r="B446" s="6" t="s">
        <v>597</v>
      </c>
      <c r="C446" s="6">
        <v>168.55</v>
      </c>
      <c r="D446" s="7"/>
    </row>
    <row r="447" spans="1:4" s="1" customFormat="1" ht="25.05" customHeight="1" x14ac:dyDescent="0.25">
      <c r="A447" s="4">
        <v>444</v>
      </c>
      <c r="B447" s="6" t="s">
        <v>598</v>
      </c>
      <c r="C447" s="6">
        <v>167.19</v>
      </c>
      <c r="D447" s="7"/>
    </row>
    <row r="448" spans="1:4" s="1" customFormat="1" ht="25.05" customHeight="1" x14ac:dyDescent="0.25">
      <c r="A448" s="4">
        <v>445</v>
      </c>
      <c r="B448" s="6" t="s">
        <v>599</v>
      </c>
      <c r="C448" s="6">
        <v>135.5</v>
      </c>
      <c r="D448" s="7"/>
    </row>
    <row r="449" spans="1:4" s="1" customFormat="1" ht="25.05" customHeight="1" x14ac:dyDescent="0.25">
      <c r="A449" s="4">
        <v>446</v>
      </c>
      <c r="B449" s="6" t="s">
        <v>600</v>
      </c>
      <c r="C449" s="6">
        <v>135.34</v>
      </c>
      <c r="D449" s="7"/>
    </row>
    <row r="450" spans="1:4" s="1" customFormat="1" ht="25.05" customHeight="1" x14ac:dyDescent="0.25">
      <c r="A450" s="4">
        <v>447</v>
      </c>
      <c r="B450" s="6" t="s">
        <v>601</v>
      </c>
      <c r="C450" s="6">
        <v>168.55</v>
      </c>
      <c r="D450" s="7"/>
    </row>
    <row r="451" spans="1:4" s="1" customFormat="1" ht="25.05" customHeight="1" x14ac:dyDescent="0.25">
      <c r="A451" s="4">
        <v>448</v>
      </c>
      <c r="B451" s="6" t="s">
        <v>602</v>
      </c>
      <c r="C451" s="6">
        <v>167.19</v>
      </c>
      <c r="D451" s="7"/>
    </row>
    <row r="452" spans="1:4" s="1" customFormat="1" ht="25.05" customHeight="1" x14ac:dyDescent="0.25">
      <c r="A452" s="4">
        <v>449</v>
      </c>
      <c r="B452" s="6" t="s">
        <v>603</v>
      </c>
      <c r="C452" s="6">
        <v>135.5</v>
      </c>
      <c r="D452" s="7"/>
    </row>
    <row r="453" spans="1:4" s="1" customFormat="1" ht="25.05" customHeight="1" x14ac:dyDescent="0.25">
      <c r="A453" s="4">
        <v>450</v>
      </c>
      <c r="B453" s="6" t="s">
        <v>604</v>
      </c>
      <c r="C453" s="6">
        <v>135.34</v>
      </c>
      <c r="D453" s="7"/>
    </row>
    <row r="454" spans="1:4" s="1" customFormat="1" ht="25.05" customHeight="1" x14ac:dyDescent="0.25">
      <c r="A454" s="4">
        <v>451</v>
      </c>
      <c r="B454" s="6" t="s">
        <v>605</v>
      </c>
      <c r="C454" s="6">
        <v>168.55</v>
      </c>
      <c r="D454" s="7"/>
    </row>
    <row r="455" spans="1:4" s="1" customFormat="1" ht="25.05" customHeight="1" x14ac:dyDescent="0.25">
      <c r="A455" s="4">
        <v>452</v>
      </c>
      <c r="B455" s="6" t="s">
        <v>606</v>
      </c>
      <c r="C455" s="6">
        <v>167.19</v>
      </c>
      <c r="D455" s="7"/>
    </row>
    <row r="456" spans="1:4" s="1" customFormat="1" ht="25.05" customHeight="1" x14ac:dyDescent="0.25">
      <c r="A456" s="4">
        <v>453</v>
      </c>
      <c r="B456" s="6" t="s">
        <v>607</v>
      </c>
      <c r="C456" s="6">
        <v>135.5</v>
      </c>
      <c r="D456" s="7"/>
    </row>
    <row r="457" spans="1:4" s="1" customFormat="1" ht="25.05" customHeight="1" x14ac:dyDescent="0.25">
      <c r="A457" s="4">
        <v>454</v>
      </c>
      <c r="B457" s="6" t="s">
        <v>608</v>
      </c>
      <c r="C457" s="6">
        <v>135.34</v>
      </c>
      <c r="D457" s="7"/>
    </row>
    <row r="458" spans="1:4" s="1" customFormat="1" ht="25.05" customHeight="1" x14ac:dyDescent="0.25">
      <c r="A458" s="4">
        <v>455</v>
      </c>
      <c r="B458" s="6" t="s">
        <v>609</v>
      </c>
      <c r="C458" s="6">
        <v>168.55</v>
      </c>
      <c r="D458" s="7"/>
    </row>
    <row r="459" spans="1:4" s="1" customFormat="1" ht="25.05" customHeight="1" x14ac:dyDescent="0.25">
      <c r="A459" s="4">
        <v>456</v>
      </c>
      <c r="B459" s="6" t="s">
        <v>610</v>
      </c>
      <c r="C459" s="6">
        <v>167.19</v>
      </c>
      <c r="D459" s="7"/>
    </row>
    <row r="460" spans="1:4" s="1" customFormat="1" ht="25.05" customHeight="1" x14ac:dyDescent="0.25">
      <c r="A460" s="4">
        <v>457</v>
      </c>
      <c r="B460" s="6" t="s">
        <v>611</v>
      </c>
      <c r="C460" s="6">
        <v>135.5</v>
      </c>
      <c r="D460" s="7"/>
    </row>
    <row r="461" spans="1:4" s="1" customFormat="1" ht="25.05" customHeight="1" x14ac:dyDescent="0.25">
      <c r="A461" s="4">
        <v>458</v>
      </c>
      <c r="B461" s="6" t="s">
        <v>612</v>
      </c>
      <c r="C461" s="6">
        <v>135.34</v>
      </c>
      <c r="D461" s="7"/>
    </row>
    <row r="462" spans="1:4" s="1" customFormat="1" ht="25.05" customHeight="1" x14ac:dyDescent="0.25">
      <c r="A462" s="4">
        <v>459</v>
      </c>
      <c r="B462" s="6" t="s">
        <v>613</v>
      </c>
      <c r="C462" s="6">
        <v>168.55</v>
      </c>
      <c r="D462" s="7"/>
    </row>
    <row r="463" spans="1:4" s="1" customFormat="1" ht="25.05" customHeight="1" x14ac:dyDescent="0.25">
      <c r="A463" s="4">
        <v>460</v>
      </c>
      <c r="B463" s="6" t="s">
        <v>614</v>
      </c>
      <c r="C463" s="6">
        <v>167.19</v>
      </c>
      <c r="D463" s="7"/>
    </row>
    <row r="464" spans="1:4" s="1" customFormat="1" ht="25.05" customHeight="1" x14ac:dyDescent="0.25">
      <c r="A464" s="4">
        <v>461</v>
      </c>
      <c r="B464" s="6" t="s">
        <v>615</v>
      </c>
      <c r="C464" s="6">
        <v>135.5</v>
      </c>
      <c r="D464" s="7"/>
    </row>
    <row r="465" spans="1:4" s="1" customFormat="1" ht="25.05" customHeight="1" x14ac:dyDescent="0.25">
      <c r="A465" s="4">
        <v>462</v>
      </c>
      <c r="B465" s="6" t="s">
        <v>616</v>
      </c>
      <c r="C465" s="6">
        <v>135.34</v>
      </c>
      <c r="D465" s="7"/>
    </row>
    <row r="466" spans="1:4" s="1" customFormat="1" ht="25.05" customHeight="1" x14ac:dyDescent="0.25">
      <c r="A466" s="4">
        <v>463</v>
      </c>
      <c r="B466" s="6" t="s">
        <v>617</v>
      </c>
      <c r="C466" s="6">
        <v>168.55</v>
      </c>
      <c r="D466" s="7"/>
    </row>
    <row r="467" spans="1:4" s="1" customFormat="1" ht="25.05" customHeight="1" x14ac:dyDescent="0.25">
      <c r="A467" s="4">
        <v>464</v>
      </c>
      <c r="B467" s="6" t="s">
        <v>618</v>
      </c>
      <c r="C467" s="6">
        <v>167.19</v>
      </c>
      <c r="D467" s="7"/>
    </row>
    <row r="468" spans="1:4" s="1" customFormat="1" ht="25.05" customHeight="1" x14ac:dyDescent="0.25">
      <c r="A468" s="4">
        <v>465</v>
      </c>
      <c r="B468" s="6" t="s">
        <v>619</v>
      </c>
      <c r="C468" s="6">
        <v>135.5</v>
      </c>
      <c r="D468" s="7"/>
    </row>
    <row r="469" spans="1:4" s="1" customFormat="1" ht="25.05" customHeight="1" x14ac:dyDescent="0.25">
      <c r="A469" s="4">
        <v>466</v>
      </c>
      <c r="B469" s="6" t="s">
        <v>620</v>
      </c>
      <c r="C469" s="6">
        <v>135.34</v>
      </c>
      <c r="D469" s="7"/>
    </row>
    <row r="470" spans="1:4" s="1" customFormat="1" ht="25.05" customHeight="1" x14ac:dyDescent="0.25">
      <c r="A470" s="4">
        <v>467</v>
      </c>
      <c r="B470" s="6" t="s">
        <v>621</v>
      </c>
      <c r="C470" s="6">
        <v>168.55</v>
      </c>
      <c r="D470" s="7"/>
    </row>
    <row r="471" spans="1:4" s="1" customFormat="1" ht="25.05" customHeight="1" x14ac:dyDescent="0.25">
      <c r="A471" s="4">
        <v>468</v>
      </c>
      <c r="B471" s="6" t="s">
        <v>622</v>
      </c>
      <c r="C471" s="6">
        <v>167.19</v>
      </c>
      <c r="D471" s="7"/>
    </row>
    <row r="472" spans="1:4" s="1" customFormat="1" ht="25.05" customHeight="1" x14ac:dyDescent="0.25">
      <c r="A472" s="4">
        <v>469</v>
      </c>
      <c r="B472" s="6" t="s">
        <v>623</v>
      </c>
      <c r="C472" s="6">
        <v>135.5</v>
      </c>
      <c r="D472" s="7"/>
    </row>
    <row r="473" spans="1:4" s="1" customFormat="1" ht="25.05" customHeight="1" x14ac:dyDescent="0.25">
      <c r="A473" s="4">
        <v>470</v>
      </c>
      <c r="B473" s="6" t="s">
        <v>624</v>
      </c>
      <c r="C473" s="6">
        <v>135.34</v>
      </c>
      <c r="D473" s="7"/>
    </row>
    <row r="474" spans="1:4" s="1" customFormat="1" ht="25.05" customHeight="1" x14ac:dyDescent="0.25">
      <c r="A474" s="4">
        <v>471</v>
      </c>
      <c r="B474" s="6" t="s">
        <v>625</v>
      </c>
      <c r="C474" s="6">
        <v>168.55</v>
      </c>
      <c r="D474" s="7"/>
    </row>
    <row r="475" spans="1:4" s="1" customFormat="1" ht="25.05" customHeight="1" x14ac:dyDescent="0.25">
      <c r="A475" s="4">
        <v>472</v>
      </c>
      <c r="B475" s="6" t="s">
        <v>626</v>
      </c>
      <c r="C475" s="6">
        <v>167.19</v>
      </c>
      <c r="D475" s="7"/>
    </row>
    <row r="476" spans="1:4" s="1" customFormat="1" ht="25.05" customHeight="1" x14ac:dyDescent="0.25">
      <c r="A476" s="4">
        <v>473</v>
      </c>
      <c r="B476" s="6" t="s">
        <v>627</v>
      </c>
      <c r="C476" s="6">
        <v>135.5</v>
      </c>
      <c r="D476" s="7"/>
    </row>
    <row r="477" spans="1:4" s="1" customFormat="1" ht="25.05" customHeight="1" x14ac:dyDescent="0.25">
      <c r="A477" s="4">
        <v>474</v>
      </c>
      <c r="B477" s="6" t="s">
        <v>628</v>
      </c>
      <c r="C477" s="6">
        <v>135.34</v>
      </c>
      <c r="D477" s="7"/>
    </row>
    <row r="478" spans="1:4" s="1" customFormat="1" ht="25.05" customHeight="1" x14ac:dyDescent="0.25">
      <c r="A478" s="4" t="s">
        <v>629</v>
      </c>
      <c r="B478" s="6"/>
      <c r="C478" s="6">
        <f>SUM(C4:C477)</f>
        <v>66123.800000000119</v>
      </c>
      <c r="D478" s="9"/>
    </row>
    <row r="479" spans="1:4" x14ac:dyDescent="0.25">
      <c r="B479" s="10"/>
      <c r="C479" s="10"/>
    </row>
    <row r="480" spans="1:4" x14ac:dyDescent="0.25">
      <c r="B480" s="10"/>
      <c r="C480" s="11"/>
    </row>
    <row r="481" spans="2:3" x14ac:dyDescent="0.25">
      <c r="B481" s="10"/>
      <c r="C481" s="10"/>
    </row>
    <row r="482" spans="2:3" x14ac:dyDescent="0.25">
      <c r="B482" s="10"/>
      <c r="C482" s="10"/>
    </row>
    <row r="483" spans="2:3" x14ac:dyDescent="0.25">
      <c r="B483" s="10"/>
      <c r="C483" s="10"/>
    </row>
    <row r="484" spans="2:3" x14ac:dyDescent="0.25">
      <c r="B484" s="10"/>
      <c r="C484" s="10"/>
    </row>
    <row r="485" spans="2:3" x14ac:dyDescent="0.25">
      <c r="B485" s="10"/>
      <c r="C485" s="10"/>
    </row>
    <row r="486" spans="2:3" x14ac:dyDescent="0.25">
      <c r="B486" s="10"/>
      <c r="C486" s="10"/>
    </row>
    <row r="487" spans="2:3" x14ac:dyDescent="0.25">
      <c r="B487" s="10"/>
      <c r="C487" s="10"/>
    </row>
    <row r="488" spans="2:3" x14ac:dyDescent="0.25">
      <c r="B488" s="10"/>
      <c r="C488" s="10"/>
    </row>
    <row r="489" spans="2:3" x14ac:dyDescent="0.25">
      <c r="B489" s="10"/>
      <c r="C489" s="10"/>
    </row>
    <row r="490" spans="2:3" x14ac:dyDescent="0.25">
      <c r="B490" s="10"/>
      <c r="C490" s="10"/>
    </row>
    <row r="491" spans="2:3" x14ac:dyDescent="0.25">
      <c r="B491" s="10"/>
      <c r="C491" s="10"/>
    </row>
    <row r="492" spans="2:3" x14ac:dyDescent="0.25">
      <c r="B492" s="10"/>
      <c r="C492" s="10"/>
    </row>
    <row r="493" spans="2:3" x14ac:dyDescent="0.25">
      <c r="B493" s="10"/>
      <c r="C493" s="10"/>
    </row>
    <row r="494" spans="2:3" x14ac:dyDescent="0.25">
      <c r="B494" s="10"/>
      <c r="C494" s="10"/>
    </row>
    <row r="495" spans="2:3" x14ac:dyDescent="0.25">
      <c r="B495" s="10"/>
      <c r="C495" s="10"/>
    </row>
    <row r="496" spans="2:3" x14ac:dyDescent="0.25">
      <c r="B496" s="10"/>
      <c r="C496" s="10"/>
    </row>
    <row r="497" spans="2:3" x14ac:dyDescent="0.25">
      <c r="B497" s="10"/>
      <c r="C497" s="10"/>
    </row>
    <row r="498" spans="2:3" x14ac:dyDescent="0.25">
      <c r="B498" s="10"/>
      <c r="C498" s="10"/>
    </row>
    <row r="499" spans="2:3" x14ac:dyDescent="0.25">
      <c r="B499" s="10"/>
      <c r="C499" s="10"/>
    </row>
    <row r="500" spans="2:3" x14ac:dyDescent="0.25">
      <c r="B500" s="10"/>
      <c r="C500" s="10"/>
    </row>
    <row r="501" spans="2:3" x14ac:dyDescent="0.25">
      <c r="B501" s="10"/>
      <c r="C501" s="10"/>
    </row>
    <row r="502" spans="2:3" x14ac:dyDescent="0.25">
      <c r="B502" s="10"/>
      <c r="C502" s="10"/>
    </row>
    <row r="503" spans="2:3" x14ac:dyDescent="0.25">
      <c r="B503" s="10"/>
      <c r="C503" s="10"/>
    </row>
    <row r="504" spans="2:3" x14ac:dyDescent="0.25">
      <c r="B504" s="10"/>
      <c r="C504" s="10"/>
    </row>
    <row r="505" spans="2:3" x14ac:dyDescent="0.25">
      <c r="B505" s="10"/>
      <c r="C505" s="10"/>
    </row>
    <row r="506" spans="2:3" x14ac:dyDescent="0.25">
      <c r="B506" s="10"/>
      <c r="C506" s="10"/>
    </row>
    <row r="507" spans="2:3" x14ac:dyDescent="0.25">
      <c r="B507" s="10"/>
      <c r="C507" s="10"/>
    </row>
    <row r="508" spans="2:3" x14ac:dyDescent="0.25">
      <c r="B508" s="10"/>
      <c r="C508" s="10"/>
    </row>
    <row r="509" spans="2:3" x14ac:dyDescent="0.25">
      <c r="B509" s="10"/>
      <c r="C509" s="10"/>
    </row>
    <row r="510" spans="2:3" x14ac:dyDescent="0.25">
      <c r="B510" s="10"/>
      <c r="C510" s="10"/>
    </row>
    <row r="511" spans="2:3" x14ac:dyDescent="0.25">
      <c r="B511" s="10"/>
      <c r="C511" s="10"/>
    </row>
    <row r="512" spans="2:3" x14ac:dyDescent="0.25">
      <c r="B512" s="10"/>
      <c r="C512" s="10"/>
    </row>
    <row r="513" spans="2:3" x14ac:dyDescent="0.25">
      <c r="B513" s="10"/>
      <c r="C513" s="10"/>
    </row>
    <row r="514" spans="2:3" x14ac:dyDescent="0.25">
      <c r="B514" s="10"/>
      <c r="C514" s="10"/>
    </row>
    <row r="515" spans="2:3" x14ac:dyDescent="0.25">
      <c r="B515" s="10"/>
      <c r="C515" s="10"/>
    </row>
    <row r="516" spans="2:3" x14ac:dyDescent="0.25">
      <c r="B516" s="10"/>
      <c r="C516" s="10"/>
    </row>
    <row r="517" spans="2:3" x14ac:dyDescent="0.25">
      <c r="B517" s="10"/>
      <c r="C517" s="10"/>
    </row>
    <row r="518" spans="2:3" x14ac:dyDescent="0.25">
      <c r="B518" s="10"/>
      <c r="C518" s="10"/>
    </row>
    <row r="519" spans="2:3" x14ac:dyDescent="0.25">
      <c r="B519" s="10"/>
      <c r="C519" s="10"/>
    </row>
    <row r="520" spans="2:3" x14ac:dyDescent="0.25">
      <c r="B520" s="10"/>
      <c r="C520" s="10"/>
    </row>
    <row r="521" spans="2:3" x14ac:dyDescent="0.25">
      <c r="B521" s="10"/>
      <c r="C521" s="10"/>
    </row>
    <row r="522" spans="2:3" x14ac:dyDescent="0.25">
      <c r="B522" s="10"/>
      <c r="C522" s="10"/>
    </row>
    <row r="523" spans="2:3" x14ac:dyDescent="0.25">
      <c r="B523" s="10"/>
      <c r="C523" s="10"/>
    </row>
    <row r="524" spans="2:3" x14ac:dyDescent="0.25">
      <c r="B524" s="10"/>
      <c r="C524" s="10"/>
    </row>
    <row r="525" spans="2:3" x14ac:dyDescent="0.25">
      <c r="B525" s="10"/>
      <c r="C525" s="10"/>
    </row>
    <row r="526" spans="2:3" x14ac:dyDescent="0.25">
      <c r="B526" s="10"/>
      <c r="C526" s="10"/>
    </row>
    <row r="527" spans="2:3" x14ac:dyDescent="0.25">
      <c r="B527" s="10"/>
      <c r="C527" s="10"/>
    </row>
    <row r="528" spans="2:3" x14ac:dyDescent="0.25">
      <c r="B528" s="10"/>
      <c r="C528" s="10"/>
    </row>
    <row r="529" spans="2:3" x14ac:dyDescent="0.25">
      <c r="B529" s="10"/>
      <c r="C529" s="10"/>
    </row>
    <row r="530" spans="2:3" x14ac:dyDescent="0.25">
      <c r="B530" s="10"/>
      <c r="C530" s="10"/>
    </row>
    <row r="531" spans="2:3" x14ac:dyDescent="0.25">
      <c r="B531" s="10"/>
      <c r="C531" s="10"/>
    </row>
    <row r="532" spans="2:3" x14ac:dyDescent="0.25">
      <c r="B532" s="10"/>
      <c r="C532" s="10"/>
    </row>
    <row r="533" spans="2:3" x14ac:dyDescent="0.25">
      <c r="B533" s="10"/>
      <c r="C533" s="10"/>
    </row>
    <row r="534" spans="2:3" x14ac:dyDescent="0.25">
      <c r="B534" s="10"/>
      <c r="C534" s="10"/>
    </row>
    <row r="535" spans="2:3" x14ac:dyDescent="0.25">
      <c r="B535" s="10"/>
      <c r="C535" s="10"/>
    </row>
    <row r="536" spans="2:3" x14ac:dyDescent="0.25">
      <c r="B536" s="10"/>
      <c r="C536" s="10"/>
    </row>
    <row r="537" spans="2:3" x14ac:dyDescent="0.25">
      <c r="B537" s="10"/>
      <c r="C537" s="10"/>
    </row>
    <row r="538" spans="2:3" x14ac:dyDescent="0.25">
      <c r="B538" s="10"/>
      <c r="C538" s="10"/>
    </row>
    <row r="539" spans="2:3" x14ac:dyDescent="0.25">
      <c r="B539" s="10"/>
      <c r="C539" s="10"/>
    </row>
    <row r="540" spans="2:3" x14ac:dyDescent="0.25">
      <c r="B540" s="10"/>
      <c r="C540" s="10"/>
    </row>
    <row r="541" spans="2:3" x14ac:dyDescent="0.25">
      <c r="B541" s="10"/>
      <c r="C541" s="10"/>
    </row>
    <row r="542" spans="2:3" x14ac:dyDescent="0.25">
      <c r="B542" s="10"/>
      <c r="C542" s="10"/>
    </row>
    <row r="543" spans="2:3" x14ac:dyDescent="0.25">
      <c r="B543" s="10"/>
      <c r="C543" s="10"/>
    </row>
    <row r="544" spans="2:3" x14ac:dyDescent="0.25">
      <c r="B544" s="10"/>
      <c r="C544" s="10"/>
    </row>
    <row r="545" spans="2:3" x14ac:dyDescent="0.25">
      <c r="B545" s="10"/>
      <c r="C545" s="10"/>
    </row>
    <row r="546" spans="2:3" x14ac:dyDescent="0.25">
      <c r="B546" s="10"/>
      <c r="C546" s="10"/>
    </row>
    <row r="547" spans="2:3" x14ac:dyDescent="0.25">
      <c r="B547" s="10"/>
      <c r="C547" s="10"/>
    </row>
    <row r="548" spans="2:3" x14ac:dyDescent="0.25">
      <c r="B548" s="10"/>
      <c r="C548" s="10"/>
    </row>
    <row r="549" spans="2:3" x14ac:dyDescent="0.25">
      <c r="B549" s="10"/>
      <c r="C549" s="10"/>
    </row>
    <row r="550" spans="2:3" x14ac:dyDescent="0.25">
      <c r="B550" s="10"/>
      <c r="C550" s="10"/>
    </row>
    <row r="551" spans="2:3" x14ac:dyDescent="0.25">
      <c r="B551" s="10"/>
      <c r="C551" s="10"/>
    </row>
    <row r="552" spans="2:3" x14ac:dyDescent="0.25">
      <c r="B552" s="10"/>
      <c r="C552" s="10"/>
    </row>
    <row r="553" spans="2:3" x14ac:dyDescent="0.25">
      <c r="B553" s="10"/>
      <c r="C553" s="10"/>
    </row>
    <row r="554" spans="2:3" x14ac:dyDescent="0.25">
      <c r="B554" s="10"/>
      <c r="C554" s="10"/>
    </row>
    <row r="555" spans="2:3" x14ac:dyDescent="0.25">
      <c r="B555" s="10"/>
      <c r="C555" s="10"/>
    </row>
    <row r="556" spans="2:3" x14ac:dyDescent="0.25">
      <c r="B556" s="10"/>
      <c r="C556" s="10"/>
    </row>
    <row r="557" spans="2:3" x14ac:dyDescent="0.25">
      <c r="B557" s="10"/>
      <c r="C557" s="10"/>
    </row>
    <row r="558" spans="2:3" x14ac:dyDescent="0.25">
      <c r="B558" s="10"/>
      <c r="C558" s="10"/>
    </row>
    <row r="559" spans="2:3" x14ac:dyDescent="0.25">
      <c r="B559" s="10"/>
      <c r="C559" s="10"/>
    </row>
    <row r="560" spans="2:3" x14ac:dyDescent="0.25">
      <c r="B560" s="10"/>
      <c r="C560" s="10"/>
    </row>
    <row r="561" spans="2:3" x14ac:dyDescent="0.25">
      <c r="B561" s="10"/>
      <c r="C561" s="10"/>
    </row>
    <row r="562" spans="2:3" x14ac:dyDescent="0.25">
      <c r="B562" s="10"/>
      <c r="C562" s="10"/>
    </row>
    <row r="563" spans="2:3" x14ac:dyDescent="0.25">
      <c r="B563" s="10"/>
      <c r="C563" s="10"/>
    </row>
    <row r="564" spans="2:3" x14ac:dyDescent="0.25">
      <c r="B564" s="10"/>
      <c r="C564" s="10"/>
    </row>
    <row r="565" spans="2:3" x14ac:dyDescent="0.25">
      <c r="B565" s="10"/>
      <c r="C565" s="10"/>
    </row>
    <row r="566" spans="2:3" x14ac:dyDescent="0.25">
      <c r="B566" s="10"/>
      <c r="C566" s="10"/>
    </row>
    <row r="567" spans="2:3" x14ac:dyDescent="0.25">
      <c r="B567" s="10"/>
      <c r="C567" s="10"/>
    </row>
    <row r="568" spans="2:3" x14ac:dyDescent="0.25">
      <c r="B568" s="10"/>
      <c r="C568" s="10"/>
    </row>
    <row r="569" spans="2:3" x14ac:dyDescent="0.25">
      <c r="B569" s="10"/>
      <c r="C569" s="10"/>
    </row>
    <row r="570" spans="2:3" x14ac:dyDescent="0.25">
      <c r="B570" s="10"/>
      <c r="C570" s="10"/>
    </row>
    <row r="571" spans="2:3" x14ac:dyDescent="0.25">
      <c r="B571" s="10"/>
      <c r="C571" s="10"/>
    </row>
    <row r="572" spans="2:3" x14ac:dyDescent="0.25">
      <c r="B572" s="10"/>
      <c r="C572" s="10"/>
    </row>
    <row r="573" spans="2:3" x14ac:dyDescent="0.25">
      <c r="B573" s="10"/>
      <c r="C573" s="10"/>
    </row>
    <row r="574" spans="2:3" x14ac:dyDescent="0.25">
      <c r="B574" s="10"/>
      <c r="C574" s="10"/>
    </row>
    <row r="575" spans="2:3" x14ac:dyDescent="0.25">
      <c r="B575" s="10"/>
      <c r="C575" s="10"/>
    </row>
    <row r="576" spans="2:3" x14ac:dyDescent="0.25">
      <c r="B576" s="10"/>
      <c r="C576" s="10"/>
    </row>
    <row r="577" spans="2:3" x14ac:dyDescent="0.25">
      <c r="B577" s="10"/>
      <c r="C577" s="10"/>
    </row>
    <row r="578" spans="2:3" x14ac:dyDescent="0.25">
      <c r="B578" s="10"/>
      <c r="C578" s="10"/>
    </row>
    <row r="579" spans="2:3" x14ac:dyDescent="0.25">
      <c r="B579" s="10"/>
      <c r="C579" s="10"/>
    </row>
    <row r="580" spans="2:3" x14ac:dyDescent="0.25">
      <c r="B580" s="10"/>
      <c r="C580" s="10"/>
    </row>
    <row r="581" spans="2:3" x14ac:dyDescent="0.25">
      <c r="B581" s="10"/>
      <c r="C581" s="10"/>
    </row>
    <row r="582" spans="2:3" x14ac:dyDescent="0.25">
      <c r="B582" s="10"/>
      <c r="C582" s="10"/>
    </row>
    <row r="583" spans="2:3" x14ac:dyDescent="0.25">
      <c r="B583" s="10"/>
      <c r="C583" s="10"/>
    </row>
    <row r="584" spans="2:3" x14ac:dyDescent="0.25">
      <c r="B584" s="10"/>
      <c r="C584" s="10"/>
    </row>
    <row r="585" spans="2:3" x14ac:dyDescent="0.25">
      <c r="B585" s="10"/>
      <c r="C585" s="10"/>
    </row>
    <row r="586" spans="2:3" x14ac:dyDescent="0.25">
      <c r="B586" s="10"/>
      <c r="C586" s="10"/>
    </row>
    <row r="587" spans="2:3" x14ac:dyDescent="0.25">
      <c r="B587" s="10"/>
      <c r="C587" s="10"/>
    </row>
    <row r="588" spans="2:3" x14ac:dyDescent="0.25">
      <c r="B588" s="10"/>
      <c r="C588" s="10"/>
    </row>
    <row r="589" spans="2:3" x14ac:dyDescent="0.25">
      <c r="B589" s="10"/>
      <c r="C589" s="10"/>
    </row>
    <row r="590" spans="2:3" x14ac:dyDescent="0.25">
      <c r="B590" s="10"/>
      <c r="C590" s="10"/>
    </row>
    <row r="591" spans="2:3" x14ac:dyDescent="0.25">
      <c r="B591" s="10"/>
      <c r="C591" s="10"/>
    </row>
    <row r="592" spans="2:3" x14ac:dyDescent="0.25">
      <c r="B592" s="10"/>
      <c r="C592" s="10"/>
    </row>
    <row r="593" spans="2:3" x14ac:dyDescent="0.25">
      <c r="B593" s="10"/>
      <c r="C593" s="10"/>
    </row>
    <row r="594" spans="2:3" x14ac:dyDescent="0.25">
      <c r="B594" s="10"/>
      <c r="C594" s="10"/>
    </row>
    <row r="595" spans="2:3" x14ac:dyDescent="0.25">
      <c r="B595" s="10"/>
      <c r="C595" s="10"/>
    </row>
    <row r="596" spans="2:3" x14ac:dyDescent="0.25">
      <c r="B596" s="10"/>
      <c r="C596" s="10"/>
    </row>
    <row r="597" spans="2:3" x14ac:dyDescent="0.25">
      <c r="B597" s="10"/>
      <c r="C597" s="10"/>
    </row>
    <row r="598" spans="2:3" x14ac:dyDescent="0.25">
      <c r="B598" s="10"/>
      <c r="C598" s="10"/>
    </row>
    <row r="599" spans="2:3" x14ac:dyDescent="0.25">
      <c r="B599" s="10"/>
      <c r="C599" s="10"/>
    </row>
    <row r="600" spans="2:3" x14ac:dyDescent="0.25">
      <c r="B600" s="10"/>
      <c r="C600" s="10"/>
    </row>
    <row r="601" spans="2:3" x14ac:dyDescent="0.25">
      <c r="B601" s="10"/>
      <c r="C601" s="10"/>
    </row>
    <row r="602" spans="2:3" x14ac:dyDescent="0.25">
      <c r="B602" s="10"/>
      <c r="C602" s="10"/>
    </row>
    <row r="603" spans="2:3" x14ac:dyDescent="0.25">
      <c r="B603" s="10"/>
      <c r="C603" s="10"/>
    </row>
    <row r="604" spans="2:3" x14ac:dyDescent="0.25">
      <c r="B604" s="10"/>
      <c r="C604" s="10"/>
    </row>
    <row r="605" spans="2:3" x14ac:dyDescent="0.25">
      <c r="B605" s="10"/>
      <c r="C605" s="10"/>
    </row>
    <row r="606" spans="2:3" x14ac:dyDescent="0.25">
      <c r="B606" s="10"/>
      <c r="C606" s="10"/>
    </row>
    <row r="607" spans="2:3" x14ac:dyDescent="0.25">
      <c r="B607" s="10"/>
      <c r="C607" s="10"/>
    </row>
    <row r="608" spans="2:3" x14ac:dyDescent="0.25">
      <c r="B608" s="10"/>
      <c r="C608" s="10"/>
    </row>
    <row r="609" spans="2:3" x14ac:dyDescent="0.25">
      <c r="B609" s="10"/>
      <c r="C609" s="10"/>
    </row>
    <row r="610" spans="2:3" x14ac:dyDescent="0.25">
      <c r="B610" s="10"/>
      <c r="C610" s="10"/>
    </row>
    <row r="611" spans="2:3" x14ac:dyDescent="0.25">
      <c r="B611" s="10"/>
      <c r="C611" s="10"/>
    </row>
    <row r="612" spans="2:3" x14ac:dyDescent="0.25">
      <c r="B612" s="10"/>
      <c r="C612" s="10"/>
    </row>
    <row r="613" spans="2:3" x14ac:dyDescent="0.25">
      <c r="B613" s="10"/>
      <c r="C613" s="10"/>
    </row>
    <row r="614" spans="2:3" x14ac:dyDescent="0.25">
      <c r="B614" s="10"/>
      <c r="C614" s="10"/>
    </row>
    <row r="615" spans="2:3" x14ac:dyDescent="0.25">
      <c r="B615" s="10"/>
      <c r="C615" s="10"/>
    </row>
    <row r="616" spans="2:3" x14ac:dyDescent="0.25">
      <c r="B616" s="10"/>
      <c r="C616" s="10"/>
    </row>
    <row r="617" spans="2:3" x14ac:dyDescent="0.25">
      <c r="B617" s="10"/>
      <c r="C617" s="10"/>
    </row>
    <row r="618" spans="2:3" x14ac:dyDescent="0.25">
      <c r="B618" s="10"/>
      <c r="C618" s="10"/>
    </row>
    <row r="619" spans="2:3" x14ac:dyDescent="0.25">
      <c r="B619" s="10"/>
      <c r="C619" s="10"/>
    </row>
  </sheetData>
  <autoFilter ref="B3:C478"/>
  <mergeCells count="2">
    <mergeCell ref="A1:C1"/>
    <mergeCell ref="A2:D2"/>
  </mergeCells>
  <phoneticPr fontId="39" type="noConversion"/>
  <pageMargins left="1" right="1" top="1" bottom="1" header="0.5" footer="0.5"/>
  <pageSetup paperSize="9" orientation="portrait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  <rangeList sheetStid="18" master="" otherUserPermission="visible"/>
  <rangeList sheetStid="28" master="" otherUserPermission="visible"/>
  <rangeList sheetStid="23" master="" otherUserPermission="visible"/>
  <rangeList sheetStid="27" master="" otherUserPermission="visible"/>
  <rangeList sheetStid="25" master="" otherUserPermission="visible"/>
  <rangeList sheetStid="30" master="" otherUserPermission="visible"/>
  <rangeList sheetStid="26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赠送申请表</vt:lpstr>
      <vt:lpstr>特殊申请表</vt:lpstr>
      <vt:lpstr>首付分期</vt:lpstr>
      <vt:lpstr>全款分期</vt:lpstr>
      <vt:lpstr>风控导入</vt:lpstr>
      <vt:lpstr>换签日期确认表 </vt:lpstr>
      <vt:lpstr>Sheet1</vt:lpstr>
      <vt:lpstr>日数据日报统计</vt:lpstr>
      <vt:lpstr>价格面积表</vt:lpstr>
      <vt:lpstr>价格面积表!Print_Titles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2025-11-05T09:37:14Z</cp:lastPrinted>
  <dcterms:created xsi:type="dcterms:W3CDTF">2022-06-23T01:20:00Z</dcterms:created>
  <dcterms:modified xsi:type="dcterms:W3CDTF">2025-11-05T09:37:34Z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86786B993936482682BED6AD3E73BBD1_13</vt:lpwstr>
  </property>
  <property fmtid="{D5CDD505-2E9C-101B-9397-08002B2CF9AE}" pid="3" name="KSOProductBuildVer">
    <vt:lpwstr>2052-12.1.0.22529</vt:lpwstr>
  </property>
</Properties>
</file>